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Nathan\Desktop\"/>
    </mc:Choice>
  </mc:AlternateContent>
  <xr:revisionPtr revIDLastSave="0" documentId="8_{74C8BB50-E67A-45EF-A24D-BCBBB8F09193}" xr6:coauthVersionLast="45" xr6:coauthVersionMax="45" xr10:uidLastSave="{00000000-0000-0000-0000-000000000000}"/>
  <bookViews>
    <workbookView xWindow="-36495" yWindow="18375" windowWidth="28800" windowHeight="11385" tabRatio="601" firstSheet="4" activeTab="11" xr2:uid="{00000000-000D-0000-FFFF-FFFF00000000}"/>
  </bookViews>
  <sheets>
    <sheet name="SUMMARY" sheetId="17" r:id="rId1"/>
    <sheet name="GF06.XLS" sheetId="1" r:id="rId2"/>
    <sheet name="LCBUDRB.XLS" sheetId="4" r:id="rId3"/>
    <sheet name="LCEMF.XLS" sheetId="5" r:id="rId4"/>
    <sheet name="CJEF.XLS" sheetId="6" r:id="rId5"/>
    <sheet name="COREN" sheetId="7" r:id="rId6"/>
    <sheet name="LCSWM.XLS" sheetId="9" r:id="rId7"/>
    <sheet name="SHIPBUD.XLS" sheetId="10" r:id="rId8"/>
    <sheet name="GTSBU.XLS" sheetId="11" r:id="rId9"/>
    <sheet name="911EMERG.XLS" sheetId="13" r:id="rId10"/>
    <sheet name="INDPK.XLS" sheetId="14" r:id="rId11"/>
    <sheet name="CAPITAL PROJ" sheetId="16" r:id="rId12"/>
  </sheets>
  <definedNames>
    <definedName name="_xlnm.Print_Area" localSheetId="9">'911EMERG.XLS'!$A$1:$E$65</definedName>
    <definedName name="_xlnm.Print_Area" localSheetId="11">'CAPITAL PROJ'!$A$1:$L$37</definedName>
    <definedName name="_xlnm.Print_Area" localSheetId="4">'CJEF.XLS'!$A$1:$H$36</definedName>
    <definedName name="_xlnm.Print_Area" localSheetId="5">COREN!$A$1:$L$37</definedName>
    <definedName name="_xlnm.Print_Area" localSheetId="1">'GF06.XLS'!$A$1:$S$408</definedName>
    <definedName name="_xlnm.Print_Area" localSheetId="8">GTSBU.XLS!$A$1:$I$41</definedName>
    <definedName name="_xlnm.Print_Area" localSheetId="10">INDPK.XLS!$A$1:$D$40</definedName>
    <definedName name="_xlnm.Print_Area" localSheetId="2">LCBUDRB.XLS!$A$1:$O$86</definedName>
    <definedName name="_xlnm.Print_Area" localSheetId="3">LCEMF.XLS!$A$1:$E$89</definedName>
    <definedName name="_xlnm.Print_Area" localSheetId="6">LCSWM.XLS!$A$1:$M$76</definedName>
    <definedName name="_xlnm.Print_Area" localSheetId="7">SHIPBUD.XLS!$A$1:$J$39</definedName>
    <definedName name="_xlnm.Print_Area" localSheetId="0">SUMMARY!$A$1:$G$44</definedName>
    <definedName name="Print_Area_MI">'GF06.XLS'!$A$7:$I$401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7" l="1"/>
  <c r="E10" i="17"/>
  <c r="F10" i="17"/>
  <c r="S223" i="1" l="1"/>
  <c r="F26" i="5" l="1"/>
  <c r="N22" i="9"/>
  <c r="M29" i="16"/>
  <c r="E32" i="5" l="1"/>
  <c r="N15" i="9" l="1"/>
  <c r="F27" i="13"/>
  <c r="E30" i="17" l="1"/>
  <c r="S128" i="1" l="1"/>
  <c r="S216" i="1" l="1"/>
  <c r="F17" i="13"/>
  <c r="P15" i="4"/>
  <c r="D30" i="14"/>
  <c r="D33" i="14"/>
  <c r="F32" i="17" s="1"/>
  <c r="F37" i="17" s="1"/>
  <c r="S163" i="1"/>
  <c r="K29" i="10"/>
  <c r="D36" i="17"/>
  <c r="D10" i="17"/>
  <c r="E34" i="5"/>
  <c r="F19" i="17"/>
  <c r="E19" i="17"/>
  <c r="D18" i="17"/>
  <c r="F15" i="17"/>
  <c r="E14" i="17"/>
  <c r="D14" i="17"/>
  <c r="C14" i="17"/>
  <c r="C10" i="17"/>
  <c r="T12" i="1"/>
  <c r="C13" i="17" s="1"/>
  <c r="G13" i="17" s="1"/>
  <c r="D10" i="16"/>
  <c r="D11" i="16" s="1"/>
  <c r="G10" i="16"/>
  <c r="I10" i="16"/>
  <c r="I11" i="16" s="1"/>
  <c r="I12" i="16" s="1"/>
  <c r="I18" i="16" s="1"/>
  <c r="J10" i="16"/>
  <c r="J11" i="16" s="1"/>
  <c r="J12" i="16" s="1"/>
  <c r="J18" i="16" s="1"/>
  <c r="J37" i="16" s="1"/>
  <c r="J34" i="16" s="1"/>
  <c r="K10" i="16"/>
  <c r="K12" i="16"/>
  <c r="K18" i="16" s="1"/>
  <c r="K37" i="16" s="1"/>
  <c r="K34" i="16" s="1"/>
  <c r="L10" i="16"/>
  <c r="L11" i="16" s="1"/>
  <c r="D36" i="16"/>
  <c r="G36" i="16"/>
  <c r="I37" i="16"/>
  <c r="C9" i="14"/>
  <c r="C11" i="14" s="1"/>
  <c r="C18" i="14" s="1"/>
  <c r="C40" i="14" s="1"/>
  <c r="C37" i="14" s="1"/>
  <c r="D9" i="14"/>
  <c r="D10" i="14" s="1"/>
  <c r="C33" i="14"/>
  <c r="C29" i="13"/>
  <c r="C31" i="13" s="1"/>
  <c r="D29" i="13"/>
  <c r="E29" i="13"/>
  <c r="E31" i="13" s="1"/>
  <c r="E33" i="13" s="1"/>
  <c r="E39" i="13" s="1"/>
  <c r="E65" i="13" s="1"/>
  <c r="D59" i="13"/>
  <c r="E59" i="13"/>
  <c r="I9" i="11"/>
  <c r="H11" i="11"/>
  <c r="H17" i="11"/>
  <c r="H38" i="11" s="1"/>
  <c r="H34" i="11" s="1"/>
  <c r="J30" i="11"/>
  <c r="I9" i="10"/>
  <c r="I10" i="10" s="1"/>
  <c r="I11" i="10" s="1"/>
  <c r="I18" i="10" s="1"/>
  <c r="I39" i="10" s="1"/>
  <c r="I33" i="10" s="1"/>
  <c r="J9" i="10"/>
  <c r="E10" i="10"/>
  <c r="E11" i="10"/>
  <c r="E18" i="10" s="1"/>
  <c r="E37" i="10"/>
  <c r="D26" i="9"/>
  <c r="D29" i="9" s="1"/>
  <c r="I26" i="9"/>
  <c r="I28" i="9" s="1"/>
  <c r="I30" i="9" s="1"/>
  <c r="I37" i="9" s="1"/>
  <c r="I76" i="9" s="1"/>
  <c r="J26" i="9"/>
  <c r="J28" i="9" s="1"/>
  <c r="K26" i="9"/>
  <c r="L26" i="9"/>
  <c r="L30" i="9" s="1"/>
  <c r="L37" i="9" s="1"/>
  <c r="L76" i="9" s="1"/>
  <c r="L72" i="9" s="1"/>
  <c r="M26" i="9"/>
  <c r="M28" i="9" s="1"/>
  <c r="D68" i="9"/>
  <c r="D76" i="9" s="1"/>
  <c r="G68" i="9"/>
  <c r="I68" i="9"/>
  <c r="J68" i="9"/>
  <c r="K68" i="9"/>
  <c r="L68" i="9"/>
  <c r="D10" i="7"/>
  <c r="D11" i="7" s="1"/>
  <c r="D12" i="7"/>
  <c r="D18" i="7" s="1"/>
  <c r="G10" i="7"/>
  <c r="I10" i="7"/>
  <c r="I11" i="7" s="1"/>
  <c r="I12" i="7" s="1"/>
  <c r="I18" i="7" s="1"/>
  <c r="J10" i="7"/>
  <c r="J11" i="7" s="1"/>
  <c r="J12" i="7" s="1"/>
  <c r="J18" i="7" s="1"/>
  <c r="J37" i="7" s="1"/>
  <c r="J34" i="7" s="1"/>
  <c r="K10" i="7"/>
  <c r="K12" i="7" s="1"/>
  <c r="K18" i="7" s="1"/>
  <c r="K37" i="7" s="1"/>
  <c r="K34" i="7" s="1"/>
  <c r="L10" i="7"/>
  <c r="L11" i="7"/>
  <c r="M31" i="7"/>
  <c r="E34" i="17" s="1"/>
  <c r="G34" i="17" s="1"/>
  <c r="D36" i="7"/>
  <c r="G36" i="7"/>
  <c r="I37" i="7"/>
  <c r="H9" i="6"/>
  <c r="H10" i="6" s="1"/>
  <c r="F19" i="5"/>
  <c r="D15" i="17" s="1"/>
  <c r="P20" i="4"/>
  <c r="D19" i="17" s="1"/>
  <c r="G23" i="4"/>
  <c r="G25" i="4" s="1"/>
  <c r="G27" i="4" s="1"/>
  <c r="G36" i="4" s="1"/>
  <c r="K23" i="4"/>
  <c r="K25" i="4" s="1"/>
  <c r="K27" i="4" s="1"/>
  <c r="K36" i="4" s="1"/>
  <c r="L23" i="4"/>
  <c r="M23" i="4"/>
  <c r="N23" i="4"/>
  <c r="N27" i="4" s="1"/>
  <c r="N36" i="4" s="1"/>
  <c r="N86" i="4" s="1"/>
  <c r="O23" i="4"/>
  <c r="O25" i="4" s="1"/>
  <c r="N69" i="4"/>
  <c r="N77" i="4" s="1"/>
  <c r="G77" i="4"/>
  <c r="G86" i="4" s="1"/>
  <c r="K77" i="4"/>
  <c r="K86" i="4"/>
  <c r="L77" i="4"/>
  <c r="T20" i="1"/>
  <c r="C17" i="17" s="1"/>
  <c r="G17" i="17" s="1"/>
  <c r="T39" i="1"/>
  <c r="C16" i="17" s="1"/>
  <c r="T58" i="1"/>
  <c r="C15" i="17" s="1"/>
  <c r="T63" i="1"/>
  <c r="C18" i="17" s="1"/>
  <c r="I76" i="1"/>
  <c r="I77" i="1" s="1"/>
  <c r="I78" i="1" s="1"/>
  <c r="I85" i="1" s="1"/>
  <c r="J76" i="1"/>
  <c r="J78" i="1" s="1"/>
  <c r="J85" i="1" s="1"/>
  <c r="K76" i="1"/>
  <c r="L76" i="1"/>
  <c r="O76" i="1"/>
  <c r="M77" i="1"/>
  <c r="N77" i="1"/>
  <c r="N79" i="1" s="1"/>
  <c r="N86" i="1" s="1"/>
  <c r="N406" i="1" s="1"/>
  <c r="P77" i="1"/>
  <c r="K85" i="1"/>
  <c r="O126" i="1"/>
  <c r="M163" i="1"/>
  <c r="N163" i="1"/>
  <c r="P163" i="1"/>
  <c r="R163" i="1"/>
  <c r="I210" i="1"/>
  <c r="J210" i="1"/>
  <c r="L210" i="1"/>
  <c r="M216" i="1"/>
  <c r="N216" i="1"/>
  <c r="P216" i="1"/>
  <c r="R216" i="1"/>
  <c r="M231" i="1"/>
  <c r="M232" i="1"/>
  <c r="N253" i="1"/>
  <c r="P253" i="1"/>
  <c r="R253" i="1"/>
  <c r="I267" i="1"/>
  <c r="J267" i="1"/>
  <c r="L267" i="1"/>
  <c r="M272" i="1"/>
  <c r="N272" i="1"/>
  <c r="P272" i="1"/>
  <c r="R272" i="1"/>
  <c r="S272" i="1"/>
  <c r="I287" i="1"/>
  <c r="J287" i="1"/>
  <c r="K287" i="1"/>
  <c r="L287" i="1"/>
  <c r="M294" i="1"/>
  <c r="N294" i="1"/>
  <c r="O294" i="1" s="1"/>
  <c r="P294" i="1"/>
  <c r="R294" i="1"/>
  <c r="S294" i="1"/>
  <c r="C35" i="17" s="1"/>
  <c r="G35" i="17" s="1"/>
  <c r="I333" i="1"/>
  <c r="J333" i="1"/>
  <c r="K333" i="1"/>
  <c r="L333" i="1"/>
  <c r="M344" i="1"/>
  <c r="N344" i="1"/>
  <c r="P344" i="1"/>
  <c r="R344" i="1"/>
  <c r="I351" i="1"/>
  <c r="J351" i="1"/>
  <c r="K351" i="1"/>
  <c r="N359" i="1"/>
  <c r="P359" i="1"/>
  <c r="R359" i="1"/>
  <c r="N390" i="1"/>
  <c r="P390" i="1"/>
  <c r="R390" i="1"/>
  <c r="M395" i="1"/>
  <c r="O406" i="1"/>
  <c r="R416" i="1"/>
  <c r="R422" i="1" s="1"/>
  <c r="R74" i="1" s="1"/>
  <c r="R77" i="1" s="1"/>
  <c r="R418" i="1"/>
  <c r="S253" i="1"/>
  <c r="S344" i="1"/>
  <c r="S359" i="1"/>
  <c r="D11" i="14" l="1"/>
  <c r="D18" i="14" s="1"/>
  <c r="D40" i="14" s="1"/>
  <c r="F23" i="17"/>
  <c r="E21" i="17"/>
  <c r="D31" i="13"/>
  <c r="D33" i="13" s="1"/>
  <c r="D39" i="13" s="1"/>
  <c r="D65" i="13" s="1"/>
  <c r="D62" i="13" s="1"/>
  <c r="F21" i="17"/>
  <c r="D37" i="14"/>
  <c r="F38" i="17" s="1"/>
  <c r="F40" i="17" s="1"/>
  <c r="I10" i="11"/>
  <c r="I11" i="11" s="1"/>
  <c r="I17" i="11" s="1"/>
  <c r="I38" i="11" s="1"/>
  <c r="I34" i="11" s="1"/>
  <c r="F27" i="17"/>
  <c r="C33" i="13"/>
  <c r="C39" i="13" s="1"/>
  <c r="C65" i="13" s="1"/>
  <c r="C62" i="13" s="1"/>
  <c r="E37" i="17"/>
  <c r="H11" i="6"/>
  <c r="H18" i="6" s="1"/>
  <c r="H36" i="6" s="1"/>
  <c r="H33" i="6" s="1"/>
  <c r="I72" i="9"/>
  <c r="L12" i="7"/>
  <c r="L18" i="7" s="1"/>
  <c r="L37" i="7" s="1"/>
  <c r="L34" i="7" s="1"/>
  <c r="L25" i="4"/>
  <c r="L27" i="4" s="1"/>
  <c r="L36" i="4" s="1"/>
  <c r="L86" i="4" s="1"/>
  <c r="L82" i="4" s="1"/>
  <c r="T122" i="1"/>
  <c r="C36" i="17" s="1"/>
  <c r="G36" i="17" s="1"/>
  <c r="M253" i="1"/>
  <c r="D30" i="9"/>
  <c r="D37" i="9" s="1"/>
  <c r="J30" i="9"/>
  <c r="J37" i="9" s="1"/>
  <c r="J76" i="9" s="1"/>
  <c r="J72" i="9" s="1"/>
  <c r="N82" i="4"/>
  <c r="R395" i="1"/>
  <c r="P395" i="1"/>
  <c r="S390" i="1"/>
  <c r="S395" i="1" s="1"/>
  <c r="N395" i="1"/>
  <c r="N401" i="1" s="1"/>
  <c r="O272" i="1"/>
  <c r="O354" i="1"/>
  <c r="J10" i="10"/>
  <c r="J11" i="10" s="1"/>
  <c r="J18" i="10" s="1"/>
  <c r="J39" i="10" s="1"/>
  <c r="J33" i="10" s="1"/>
  <c r="K34" i="10" s="1"/>
  <c r="T216" i="1"/>
  <c r="C31" i="17" s="1"/>
  <c r="O216" i="1"/>
  <c r="T272" i="1"/>
  <c r="C32" i="17" s="1"/>
  <c r="M78" i="1"/>
  <c r="M79" i="1" s="1"/>
  <c r="M86" i="1" s="1"/>
  <c r="M406" i="1" s="1"/>
  <c r="M401" i="1" s="1"/>
  <c r="L77" i="1"/>
  <c r="L78" i="1" s="1"/>
  <c r="L85" i="1" s="1"/>
  <c r="R78" i="1"/>
  <c r="R79" i="1" s="1"/>
  <c r="R86" i="1" s="1"/>
  <c r="R406" i="1" s="1"/>
  <c r="G15" i="17"/>
  <c r="G10" i="17"/>
  <c r="E23" i="17"/>
  <c r="E25" i="17" s="1"/>
  <c r="E27" i="17" s="1"/>
  <c r="L12" i="16"/>
  <c r="L18" i="16" s="1"/>
  <c r="L37" i="16" s="1"/>
  <c r="L34" i="16" s="1"/>
  <c r="D12" i="16"/>
  <c r="D18" i="16" s="1"/>
  <c r="E62" i="13"/>
  <c r="G18" i="17"/>
  <c r="D16" i="17"/>
  <c r="G16" i="17" s="1"/>
  <c r="M30" i="9"/>
  <c r="M37" i="9" s="1"/>
  <c r="M76" i="9" s="1"/>
  <c r="E36" i="5"/>
  <c r="E46" i="5" s="1"/>
  <c r="O27" i="4"/>
  <c r="O36" i="4" s="1"/>
  <c r="G14" i="17"/>
  <c r="D23" i="17" l="1"/>
  <c r="T354" i="1"/>
  <c r="C30" i="17" s="1"/>
  <c r="G30" i="17" s="1"/>
  <c r="M68" i="9"/>
  <c r="O86" i="4"/>
  <c r="O77" i="4"/>
  <c r="D33" i="17" s="1"/>
  <c r="G33" i="17" s="1"/>
  <c r="R401" i="1"/>
  <c r="O395" i="1"/>
  <c r="O401" i="1" s="1"/>
  <c r="E38" i="17"/>
  <c r="E40" i="17" s="1"/>
  <c r="D21" i="17"/>
  <c r="E88" i="5"/>
  <c r="E80" i="5"/>
  <c r="D31" i="17" s="1"/>
  <c r="G31" i="17" s="1"/>
  <c r="D25" i="17" l="1"/>
  <c r="D27" i="17" s="1"/>
  <c r="C37" i="17"/>
  <c r="M72" i="9"/>
  <c r="D32" i="17"/>
  <c r="G32" i="17" s="1"/>
  <c r="N70" i="9"/>
  <c r="S416" i="1"/>
  <c r="S422" i="1" s="1"/>
  <c r="S74" i="1" s="1"/>
  <c r="T75" i="1" s="1"/>
  <c r="C19" i="17" s="1"/>
  <c r="O82" i="4"/>
  <c r="E83" i="5"/>
  <c r="D37" i="17" l="1"/>
  <c r="G37" i="17" s="1"/>
  <c r="S77" i="1"/>
  <c r="S78" i="1" s="1"/>
  <c r="C23" i="17" s="1"/>
  <c r="G23" i="17" s="1"/>
  <c r="D38" i="17"/>
  <c r="C21" i="17"/>
  <c r="G19" i="17"/>
  <c r="D40" i="17" l="1"/>
  <c r="S79" i="1"/>
  <c r="S86" i="1" s="1"/>
  <c r="S406" i="1" s="1"/>
  <c r="S401" i="1" s="1"/>
  <c r="T402" i="1" s="1"/>
  <c r="C38" i="17" s="1"/>
  <c r="C40" i="17" s="1"/>
  <c r="G21" i="17"/>
  <c r="C25" i="17"/>
  <c r="G40" i="17" l="1"/>
  <c r="G38" i="17"/>
  <c r="C27" i="17"/>
  <c r="G27" i="17" s="1"/>
  <c r="G25" i="17"/>
</calcChain>
</file>

<file path=xl/sharedStrings.xml><?xml version="1.0" encoding="utf-8"?>
<sst xmlns="http://schemas.openxmlformats.org/spreadsheetml/2006/main" count="1113" uniqueCount="784">
  <si>
    <t>Estimated Revenues</t>
  </si>
  <si>
    <t>Taxes</t>
  </si>
  <si>
    <t>311-000-00</t>
  </si>
  <si>
    <t>311-010-00</t>
  </si>
  <si>
    <t>Licenses &amp; Permits</t>
  </si>
  <si>
    <t>321-000-00</t>
  </si>
  <si>
    <t>Occupational Licenses</t>
  </si>
  <si>
    <t>322-000-00</t>
  </si>
  <si>
    <t>Building Permits</t>
  </si>
  <si>
    <t>323-000-00</t>
  </si>
  <si>
    <t>Competency Board</t>
  </si>
  <si>
    <t>329-000-00</t>
  </si>
  <si>
    <t>Other Licenses &amp; Permits</t>
  </si>
  <si>
    <t>334-710-00</t>
  </si>
  <si>
    <t>Boat Ramps</t>
  </si>
  <si>
    <t>334-720-00</t>
  </si>
  <si>
    <t>Aid to Libraries</t>
  </si>
  <si>
    <t>335-120-00</t>
  </si>
  <si>
    <t>State Revenue Sharing</t>
  </si>
  <si>
    <t>335-130-00</t>
  </si>
  <si>
    <t>Insurance Agents County Licenses</t>
  </si>
  <si>
    <t>335-140-00</t>
  </si>
  <si>
    <t>Mobile Home Licenses</t>
  </si>
  <si>
    <t>335-150-00</t>
  </si>
  <si>
    <t>Alcoholic Beverage Licenses</t>
  </si>
  <si>
    <t>335-180-00</t>
  </si>
  <si>
    <t>335-181-00</t>
  </si>
  <si>
    <t>335-182-00</t>
  </si>
  <si>
    <t>336-000-00</t>
  </si>
  <si>
    <t>Payment in Lieu of Taxes</t>
  </si>
  <si>
    <t>341-510-00</t>
  </si>
  <si>
    <t>Tax Collector Fees</t>
  </si>
  <si>
    <t>341-520-00</t>
  </si>
  <si>
    <t>Sheriff Fees</t>
  </si>
  <si>
    <t>341-550-00</t>
  </si>
  <si>
    <t>Supervisor Of Elections Fees</t>
  </si>
  <si>
    <t>341-560-00</t>
  </si>
  <si>
    <t>Property Appraiser Fees</t>
  </si>
  <si>
    <t>342-100-00</t>
  </si>
  <si>
    <t>Town of Mayo - Law Enforcement</t>
  </si>
  <si>
    <t>342-500-00</t>
  </si>
  <si>
    <t>Town of Mayo - Building Department</t>
  </si>
  <si>
    <t>347-500-00</t>
  </si>
  <si>
    <t>Civic Center Fees</t>
  </si>
  <si>
    <t>352-000-00</t>
  </si>
  <si>
    <t>Library Fines</t>
  </si>
  <si>
    <t>361-000-00</t>
  </si>
  <si>
    <t>Interest On Investments</t>
  </si>
  <si>
    <t>362-000-00</t>
  </si>
  <si>
    <t>364-000-00</t>
  </si>
  <si>
    <t>Sale of Equipment</t>
  </si>
  <si>
    <t>369-000-00</t>
  </si>
  <si>
    <t>Miscellaneous</t>
  </si>
  <si>
    <t>381-010-00</t>
  </si>
  <si>
    <t>Accounting &amp; Bookkeeping-Other Funds</t>
  </si>
  <si>
    <t>381-030-00</t>
  </si>
  <si>
    <t>Transfer from SHIP</t>
  </si>
  <si>
    <t>386-000-00</t>
  </si>
  <si>
    <t>Refund Prior Year Expenditures</t>
  </si>
  <si>
    <t>Subtotal of Estimated Revenues</t>
  </si>
  <si>
    <t>Less 5% Estimated Uncollectible Revenue</t>
  </si>
  <si>
    <t>Net Budgetable Revenue</t>
  </si>
  <si>
    <t>271-000-00</t>
  </si>
  <si>
    <t>Budgetary Fund Balance</t>
  </si>
  <si>
    <t>Estimated Expenditure Appropriations:</t>
  </si>
  <si>
    <t>Legislative:</t>
  </si>
  <si>
    <t>511-110-00</t>
  </si>
  <si>
    <t>Salaries</t>
  </si>
  <si>
    <t>511-210-00</t>
  </si>
  <si>
    <t>F.I.C.A. Tax</t>
  </si>
  <si>
    <t>511-220-00</t>
  </si>
  <si>
    <t>Retirement</t>
  </si>
  <si>
    <t>511-230-00</t>
  </si>
  <si>
    <t>Group Insurance</t>
  </si>
  <si>
    <t>511-231-00</t>
  </si>
  <si>
    <t>Life Insurance</t>
  </si>
  <si>
    <t>511-400-00</t>
  </si>
  <si>
    <t>Travel</t>
  </si>
  <si>
    <t>511-490-00</t>
  </si>
  <si>
    <t>511-540-00</t>
  </si>
  <si>
    <t>Dues &amp; Membership</t>
  </si>
  <si>
    <t>Executive:</t>
  </si>
  <si>
    <t>Communications</t>
  </si>
  <si>
    <t>Postage</t>
  </si>
  <si>
    <t>Rental</t>
  </si>
  <si>
    <t>Maintenance</t>
  </si>
  <si>
    <t>Printing</t>
  </si>
  <si>
    <t>512-490-00</t>
  </si>
  <si>
    <t>Advertising</t>
  </si>
  <si>
    <t>Office Supplies</t>
  </si>
  <si>
    <t>Operating Supplies</t>
  </si>
  <si>
    <t>Equipment</t>
  </si>
  <si>
    <t>Financial &amp; Administrative</t>
  </si>
  <si>
    <t>513-120-00</t>
  </si>
  <si>
    <t>Salary</t>
  </si>
  <si>
    <t>513-210-00</t>
  </si>
  <si>
    <t>FICA</t>
  </si>
  <si>
    <t>513-220-00</t>
  </si>
  <si>
    <t>513-310-00</t>
  </si>
  <si>
    <t>Professional Services</t>
  </si>
  <si>
    <t>513-320-00</t>
  </si>
  <si>
    <t>Audit</t>
  </si>
  <si>
    <t>513-420-00</t>
  </si>
  <si>
    <t>513-470-00</t>
  </si>
  <si>
    <t>513-490-00</t>
  </si>
  <si>
    <t>Advertising &amp; Miscellaneous</t>
  </si>
  <si>
    <t>513-510-00</t>
  </si>
  <si>
    <t>513-520-00</t>
  </si>
  <si>
    <t>513-640-00</t>
  </si>
  <si>
    <t>Legal Counsel</t>
  </si>
  <si>
    <t>Comprehensive Planning:</t>
  </si>
  <si>
    <t>515-310-00</t>
  </si>
  <si>
    <t>515-490-00</t>
  </si>
  <si>
    <t>515-810-00</t>
  </si>
  <si>
    <t>AIDS To Government Agencies - NCFRPC</t>
  </si>
  <si>
    <t>Other General Government services:</t>
  </si>
  <si>
    <t>518-120-00</t>
  </si>
  <si>
    <t>518-310-00</t>
  </si>
  <si>
    <t>519-120-00</t>
  </si>
  <si>
    <t>519-210-00</t>
  </si>
  <si>
    <t>519-220-00</t>
  </si>
  <si>
    <t>519-230-00</t>
  </si>
  <si>
    <t>519-231-00</t>
  </si>
  <si>
    <t>519-240-00</t>
  </si>
  <si>
    <t>Worker's Compensation Premiums</t>
  </si>
  <si>
    <t>519-250-00</t>
  </si>
  <si>
    <t>Unemployment</t>
  </si>
  <si>
    <t>519-400-00</t>
  </si>
  <si>
    <t>519-410-00</t>
  </si>
  <si>
    <t>519-430-00</t>
  </si>
  <si>
    <t>Utilities</t>
  </si>
  <si>
    <t>519-450-00</t>
  </si>
  <si>
    <t>Liability Insurance</t>
  </si>
  <si>
    <t>519-451-00</t>
  </si>
  <si>
    <t>Property Insurance</t>
  </si>
  <si>
    <t>519-460-00</t>
  </si>
  <si>
    <t>519-490-00</t>
  </si>
  <si>
    <t>519-510-00</t>
  </si>
  <si>
    <t>519-520-00</t>
  </si>
  <si>
    <t>Construction</t>
  </si>
  <si>
    <t>519-640-00</t>
  </si>
  <si>
    <t>519-810-00</t>
  </si>
  <si>
    <t>NCFRPC</t>
  </si>
  <si>
    <t>Total  General Government Services</t>
  </si>
  <si>
    <t>Fire Control:</t>
  </si>
  <si>
    <t>522-430-00</t>
  </si>
  <si>
    <t>522-450-00</t>
  </si>
  <si>
    <t>Auto Insurance</t>
  </si>
  <si>
    <t>522-460-00</t>
  </si>
  <si>
    <t>522-461-00</t>
  </si>
  <si>
    <t>Auto Maintenance</t>
  </si>
  <si>
    <t>522-520-00</t>
  </si>
  <si>
    <t>522-521-00</t>
  </si>
  <si>
    <t>Fuel &amp; Oil</t>
  </si>
  <si>
    <t>522-810-00</t>
  </si>
  <si>
    <t>AIDS To Government  Agencies</t>
  </si>
  <si>
    <t>Detention/Correction:</t>
  </si>
  <si>
    <t>523-460-00</t>
  </si>
  <si>
    <t>523-491-00</t>
  </si>
  <si>
    <t>Inmate Care</t>
  </si>
  <si>
    <t>523-492-00</t>
  </si>
  <si>
    <t>Juvenile Facilities</t>
  </si>
  <si>
    <t>523-493-00</t>
  </si>
  <si>
    <t>Female Facilities</t>
  </si>
  <si>
    <t>523-520-00</t>
  </si>
  <si>
    <t>523-640-00</t>
  </si>
  <si>
    <t>Protective Inspections:</t>
  </si>
  <si>
    <t>524-120-00</t>
  </si>
  <si>
    <t>524-210-00</t>
  </si>
  <si>
    <t>F. I. C. A.  Tax</t>
  </si>
  <si>
    <t>524-220-00</t>
  </si>
  <si>
    <t>524-230-00</t>
  </si>
  <si>
    <t>524-231-00</t>
  </si>
  <si>
    <t>524-400-00</t>
  </si>
  <si>
    <t>524-520-00</t>
  </si>
  <si>
    <t>Supplies</t>
  </si>
  <si>
    <t>Travel &amp; Per Diem</t>
  </si>
  <si>
    <t>Medical Examiner:</t>
  </si>
  <si>
    <t>527-310-00</t>
  </si>
  <si>
    <t>527-420-00</t>
  </si>
  <si>
    <t>Transportation</t>
  </si>
  <si>
    <t>527-490-00</t>
  </si>
  <si>
    <t xml:space="preserve"> </t>
  </si>
  <si>
    <t>Total Public Safety</t>
  </si>
  <si>
    <t>Garbage/Solid Waste Disposal:</t>
  </si>
  <si>
    <t>534-810-00</t>
  </si>
  <si>
    <t>537-120-00</t>
  </si>
  <si>
    <t>537-210-00</t>
  </si>
  <si>
    <t>537-220-00</t>
  </si>
  <si>
    <t>537-230-00</t>
  </si>
  <si>
    <t>537-231-00</t>
  </si>
  <si>
    <t>537-410-00</t>
  </si>
  <si>
    <t>537-430-00</t>
  </si>
  <si>
    <t xml:space="preserve">Utilities </t>
  </si>
  <si>
    <t>537-440-00</t>
  </si>
  <si>
    <t>537-460-00</t>
  </si>
  <si>
    <t>537-520-00</t>
  </si>
  <si>
    <t>538-120-00</t>
  </si>
  <si>
    <t>538-460-00</t>
  </si>
  <si>
    <t>538-490-00</t>
  </si>
  <si>
    <t>538-520-00</t>
  </si>
  <si>
    <t>538-810-00</t>
  </si>
  <si>
    <t>AIDS To Government Agencies - LS &amp; WD</t>
  </si>
  <si>
    <t>538-811-00</t>
  </si>
  <si>
    <t>AIDS To Government Agencies - Dept. AG.</t>
  </si>
  <si>
    <t>538-812-00</t>
  </si>
  <si>
    <t>R.C.&amp;D</t>
  </si>
  <si>
    <t>538-831-00</t>
  </si>
  <si>
    <t>Other Aid (4-H)</t>
  </si>
  <si>
    <t>Total Physical Environment</t>
  </si>
  <si>
    <t>Industry Development:</t>
  </si>
  <si>
    <t>552-310-00</t>
  </si>
  <si>
    <t>552-430-00</t>
  </si>
  <si>
    <t>552-830-00</t>
  </si>
  <si>
    <t>Other AID - Chamber Of Commerce</t>
  </si>
  <si>
    <t>Veteran's Services:</t>
  </si>
  <si>
    <t>553-120-00</t>
  </si>
  <si>
    <t>553-400-00</t>
  </si>
  <si>
    <t>553-410-00</t>
  </si>
  <si>
    <t>553-520-00</t>
  </si>
  <si>
    <t>Operating supplies</t>
  </si>
  <si>
    <t>553-540-00</t>
  </si>
  <si>
    <t>Dues &amp; Memberships</t>
  </si>
  <si>
    <t>Total Economic Environment</t>
  </si>
  <si>
    <t>Health:</t>
  </si>
  <si>
    <t>562-460-00</t>
  </si>
  <si>
    <t>562-810-00</t>
  </si>
  <si>
    <t>AIDS To Government Agencies - HRS</t>
  </si>
  <si>
    <t>562-812-00</t>
  </si>
  <si>
    <t>Other AID - Indigent</t>
  </si>
  <si>
    <t>562-813-00</t>
  </si>
  <si>
    <t>Health Planning Council</t>
  </si>
  <si>
    <t>Mental Health:</t>
  </si>
  <si>
    <t>563-830-00</t>
  </si>
  <si>
    <t>Welfare:</t>
  </si>
  <si>
    <t>564-810-00</t>
  </si>
  <si>
    <t>AIDS To Government Agencies - Medicaid</t>
  </si>
  <si>
    <t>564-820-00</t>
  </si>
  <si>
    <t>AIDS To Private Organizations - SREC</t>
  </si>
  <si>
    <t>Retardation:</t>
  </si>
  <si>
    <t>565-830-00</t>
  </si>
  <si>
    <t>Total Human Services</t>
  </si>
  <si>
    <t>Library:</t>
  </si>
  <si>
    <t>570-120-00</t>
  </si>
  <si>
    <t>Library Administrative Salary</t>
  </si>
  <si>
    <t>570-210-00</t>
  </si>
  <si>
    <t>Library Administrative FICA</t>
  </si>
  <si>
    <t>570-220-00</t>
  </si>
  <si>
    <t>Library Administrative Retirement</t>
  </si>
  <si>
    <t>570-240-00</t>
  </si>
  <si>
    <t>Workman's Compensation</t>
  </si>
  <si>
    <t>570-320-00</t>
  </si>
  <si>
    <t>570-450-00</t>
  </si>
  <si>
    <t>Property &amp; Liability Insurance</t>
  </si>
  <si>
    <t>571-120-00</t>
  </si>
  <si>
    <t>571-210-00</t>
  </si>
  <si>
    <t>F. I. C. A. Tax</t>
  </si>
  <si>
    <t>571-220-00</t>
  </si>
  <si>
    <t>571-230-00</t>
  </si>
  <si>
    <t>571-231-00</t>
  </si>
  <si>
    <t>Life insurance</t>
  </si>
  <si>
    <t>571-400-00</t>
  </si>
  <si>
    <t>571-410-00</t>
  </si>
  <si>
    <t>571-420-00</t>
  </si>
  <si>
    <t>571-430-00</t>
  </si>
  <si>
    <t>571-440-00</t>
  </si>
  <si>
    <t>571-460-00</t>
  </si>
  <si>
    <t>571-520-00</t>
  </si>
  <si>
    <t>571-540-00</t>
  </si>
  <si>
    <t>Books, Publications &amp; Subscriptions</t>
  </si>
  <si>
    <t>571-640-00</t>
  </si>
  <si>
    <t>Recreation:</t>
  </si>
  <si>
    <t>572-310-00</t>
  </si>
  <si>
    <t>Community Center Caretaker's Contract</t>
  </si>
  <si>
    <t>572-430-00</t>
  </si>
  <si>
    <t>572-460-00</t>
  </si>
  <si>
    <t>572-490-00</t>
  </si>
  <si>
    <t>572-520-00</t>
  </si>
  <si>
    <t>572-640-00</t>
  </si>
  <si>
    <t>572-650-00</t>
  </si>
  <si>
    <t>Sales Tax</t>
  </si>
  <si>
    <t>575-430-00</t>
  </si>
  <si>
    <t>575-460-00</t>
  </si>
  <si>
    <t>575-520-00</t>
  </si>
  <si>
    <t>575-640-00</t>
  </si>
  <si>
    <t>Total Culture/Recreation</t>
  </si>
  <si>
    <t>581-911-00</t>
  </si>
  <si>
    <t>Clerk Circuit Court</t>
  </si>
  <si>
    <t>581-912-00</t>
  </si>
  <si>
    <t>Sheriff - Law Enforcement</t>
  </si>
  <si>
    <t>581-913-00</t>
  </si>
  <si>
    <t>Sheriff - Detention/Correction</t>
  </si>
  <si>
    <t>581-914-00</t>
  </si>
  <si>
    <t>Property Appraiser</t>
  </si>
  <si>
    <t>581-915-00</t>
  </si>
  <si>
    <t>Tax Collector</t>
  </si>
  <si>
    <t>581-916-00</t>
  </si>
  <si>
    <t>Supervisor Of Elections</t>
  </si>
  <si>
    <t>602-310-00</t>
  </si>
  <si>
    <t>State Attorney</t>
  </si>
  <si>
    <t>603-310-00</t>
  </si>
  <si>
    <t>Public Defender</t>
  </si>
  <si>
    <t>605-120-00</t>
  </si>
  <si>
    <t>605-210-00</t>
  </si>
  <si>
    <t>605-400-00</t>
  </si>
  <si>
    <t>685-310-00</t>
  </si>
  <si>
    <t>Guardian Ad Litem</t>
  </si>
  <si>
    <t>694-520-00</t>
  </si>
  <si>
    <t>711-340-00</t>
  </si>
  <si>
    <t>Bailiff</t>
  </si>
  <si>
    <t>712-410-00</t>
  </si>
  <si>
    <t>712-420-00</t>
  </si>
  <si>
    <t>712-440-00</t>
  </si>
  <si>
    <t>712-460-00</t>
  </si>
  <si>
    <t>712-490-00</t>
  </si>
  <si>
    <t>Misc Administrative</t>
  </si>
  <si>
    <t>712-510-00</t>
  </si>
  <si>
    <t>712-520-00</t>
  </si>
  <si>
    <t>712-640-00</t>
  </si>
  <si>
    <t>713-310-00</t>
  </si>
  <si>
    <t>Reserve For Contingencies</t>
  </si>
  <si>
    <t>Reserve For Cash Carry Forward</t>
  </si>
  <si>
    <t>Total Estimated Expenditure,</t>
  </si>
  <si>
    <t>Non-Expenditure and Reserve Appropriations</t>
  </si>
  <si>
    <t>312-600</t>
  </si>
  <si>
    <t>Local Option Sales Tax</t>
  </si>
  <si>
    <t>REVENUE</t>
  </si>
  <si>
    <t>361-000</t>
  </si>
  <si>
    <t>Interest</t>
  </si>
  <si>
    <t>REVENUES</t>
  </si>
  <si>
    <t>Subtotal Of Estimated Revenues</t>
  </si>
  <si>
    <t>Total Estimated Revenues And Balances</t>
  </si>
  <si>
    <t>Taxes:</t>
  </si>
  <si>
    <t>312-300-01</t>
  </si>
  <si>
    <t>Ninth Cent Gas Tax</t>
  </si>
  <si>
    <t>312-400-01</t>
  </si>
  <si>
    <t>Local Option Gas Tax  (6 cents)</t>
  </si>
  <si>
    <t>335-400-01</t>
  </si>
  <si>
    <t>Motor Fuel Tax Rebate</t>
  </si>
  <si>
    <t>335-410-01</t>
  </si>
  <si>
    <t>County Gas Tax</t>
  </si>
  <si>
    <t>335-420-01</t>
  </si>
  <si>
    <t>Constitutional Gas Tax (20%)</t>
  </si>
  <si>
    <t>335-430-01</t>
  </si>
  <si>
    <t>Fuel Returns</t>
  </si>
  <si>
    <t>361-000-01</t>
  </si>
  <si>
    <t>364-400-01</t>
  </si>
  <si>
    <t>Sale Of Equipment</t>
  </si>
  <si>
    <t>369-000-01</t>
  </si>
  <si>
    <t>Other Miscellaneous</t>
  </si>
  <si>
    <t>207-000-01</t>
  </si>
  <si>
    <t>541-120-01</t>
  </si>
  <si>
    <t>541-140-01</t>
  </si>
  <si>
    <t>Overtime Wages &amp; Sick Leave</t>
  </si>
  <si>
    <t>541-150-01</t>
  </si>
  <si>
    <t>Accounting &amp;  Bookkeeping Charges</t>
  </si>
  <si>
    <t>541-210-01</t>
  </si>
  <si>
    <t>541-220-01</t>
  </si>
  <si>
    <t>541-230-01</t>
  </si>
  <si>
    <t>541-231-01</t>
  </si>
  <si>
    <t>541-240-01</t>
  </si>
  <si>
    <t>541-250-01</t>
  </si>
  <si>
    <t>Unemployment Compensation</t>
  </si>
  <si>
    <t>541-410-01</t>
  </si>
  <si>
    <t>541-430-01</t>
  </si>
  <si>
    <t>541-440-01</t>
  </si>
  <si>
    <t>541-450-01</t>
  </si>
  <si>
    <t>541-460-01</t>
  </si>
  <si>
    <t>541-461-01</t>
  </si>
  <si>
    <t>541-490-01</t>
  </si>
  <si>
    <t>541-510-01</t>
  </si>
  <si>
    <t>541-520-01</t>
  </si>
  <si>
    <t>541-521-01</t>
  </si>
  <si>
    <t>541-530-01</t>
  </si>
  <si>
    <t>Materials</t>
  </si>
  <si>
    <t>541-640-01</t>
  </si>
  <si>
    <t>Overtime Wages</t>
  </si>
  <si>
    <t>542-460-01</t>
  </si>
  <si>
    <t>542-520-01</t>
  </si>
  <si>
    <t>542-530-01</t>
  </si>
  <si>
    <t>Reserve for Contingencies</t>
  </si>
  <si>
    <t>Reserve for Cash Carry Forward</t>
  </si>
  <si>
    <t>Reserve Appropriations</t>
  </si>
  <si>
    <t>Charges For Service</t>
  </si>
  <si>
    <t>342-600-02</t>
  </si>
  <si>
    <t>Charges for Services</t>
  </si>
  <si>
    <t>342-610-02</t>
  </si>
  <si>
    <t>Private Insurance</t>
  </si>
  <si>
    <t>342-620-02</t>
  </si>
  <si>
    <t>Medicare</t>
  </si>
  <si>
    <t>342-640-02</t>
  </si>
  <si>
    <t>Medicaid</t>
  </si>
  <si>
    <t>361-000-02</t>
  </si>
  <si>
    <t>363-100-02</t>
  </si>
  <si>
    <t>Special Assessments</t>
  </si>
  <si>
    <t>369-000-02</t>
  </si>
  <si>
    <t>271-000-02</t>
  </si>
  <si>
    <t>526-120-02</t>
  </si>
  <si>
    <t>526-140-02</t>
  </si>
  <si>
    <t>526-210-02</t>
  </si>
  <si>
    <t>526-220-02</t>
  </si>
  <si>
    <t>526-230-02</t>
  </si>
  <si>
    <t>526-231-02</t>
  </si>
  <si>
    <t>526-240-02</t>
  </si>
  <si>
    <t>Workmans Comp.</t>
  </si>
  <si>
    <t>526-310-02</t>
  </si>
  <si>
    <t>526-340-02</t>
  </si>
  <si>
    <t>Accounting &amp; Bookeeping</t>
  </si>
  <si>
    <t>526-410-02</t>
  </si>
  <si>
    <t>526-430-02</t>
  </si>
  <si>
    <t>526-450-02</t>
  </si>
  <si>
    <t>Other Insurance</t>
  </si>
  <si>
    <t>526-460-02</t>
  </si>
  <si>
    <t>Maintenance/Operation</t>
  </si>
  <si>
    <t>526-461-02</t>
  </si>
  <si>
    <t>526-490-02</t>
  </si>
  <si>
    <t>526-510-02</t>
  </si>
  <si>
    <t>526-520-02</t>
  </si>
  <si>
    <t>526-521-02</t>
  </si>
  <si>
    <t>526-540-02</t>
  </si>
  <si>
    <t>Dues and Memberships</t>
  </si>
  <si>
    <t>BUDGET</t>
  </si>
  <si>
    <t>Estimated Revenues And Balances</t>
  </si>
  <si>
    <t>351-100</t>
  </si>
  <si>
    <t>Additional Court Cost Educational Surcharge</t>
  </si>
  <si>
    <t>Interest on Investments</t>
  </si>
  <si>
    <t>Sub-Total Estimated Revenues</t>
  </si>
  <si>
    <t>Less 5% Uncollectible Revenue</t>
  </si>
  <si>
    <t>Balances</t>
  </si>
  <si>
    <t>Fund Balance</t>
  </si>
  <si>
    <t>Law Enforcement Officers Educational Expense</t>
  </si>
  <si>
    <t>Total Estimated Expenditure</t>
  </si>
  <si>
    <t>334-341-03</t>
  </si>
  <si>
    <t>Small County Grant</t>
  </si>
  <si>
    <t>343-400-03</t>
  </si>
  <si>
    <t>Charges for C/D material</t>
  </si>
  <si>
    <t>343-410-03</t>
  </si>
  <si>
    <t>Commercial Accounts</t>
  </si>
  <si>
    <t>343-420-03</t>
  </si>
  <si>
    <t>MCI Contract</t>
  </si>
  <si>
    <t>343-430-03</t>
  </si>
  <si>
    <t>Recycling</t>
  </si>
  <si>
    <t>361-000-03</t>
  </si>
  <si>
    <t>363-100-03</t>
  </si>
  <si>
    <t>Special Assessment</t>
  </si>
  <si>
    <t>364-000-03</t>
  </si>
  <si>
    <t xml:space="preserve"> 271-000-03</t>
  </si>
  <si>
    <t>----------</t>
  </si>
  <si>
    <t>534-120-03</t>
  </si>
  <si>
    <t>534-140-03</t>
  </si>
  <si>
    <t>Overtime</t>
  </si>
  <si>
    <t>534-210-03</t>
  </si>
  <si>
    <t>534-220-03</t>
  </si>
  <si>
    <t>534-230-03</t>
  </si>
  <si>
    <t>534-231-03</t>
  </si>
  <si>
    <t>534-240-03</t>
  </si>
  <si>
    <t>Workmans comp.</t>
  </si>
  <si>
    <t>534-310-03</t>
  </si>
  <si>
    <t>534-340-03</t>
  </si>
  <si>
    <t>Collection,Bookkeeping,Payroll,etc. costs</t>
  </si>
  <si>
    <t>534-410-03</t>
  </si>
  <si>
    <t>534-430-03</t>
  </si>
  <si>
    <t>534-440-03</t>
  </si>
  <si>
    <t>Tipping Fee</t>
  </si>
  <si>
    <t>534-441-03</t>
  </si>
  <si>
    <t>Waste Tire Contract</t>
  </si>
  <si>
    <t>534-442-03</t>
  </si>
  <si>
    <t>Construction Debris Removal</t>
  </si>
  <si>
    <t>534-450-03</t>
  </si>
  <si>
    <t>534-460-03</t>
  </si>
  <si>
    <t>534-461-03</t>
  </si>
  <si>
    <t>534-490-03</t>
  </si>
  <si>
    <t>534-491-03</t>
  </si>
  <si>
    <t>Recycling Grant</t>
  </si>
  <si>
    <t>534-510-03</t>
  </si>
  <si>
    <t>534-520-03</t>
  </si>
  <si>
    <t>534-521-03</t>
  </si>
  <si>
    <t>247-000</t>
  </si>
  <si>
    <t>Intergovernmental Revenue</t>
  </si>
  <si>
    <t>SHIP Monies</t>
  </si>
  <si>
    <t>Total Estimated Expenditures</t>
  </si>
  <si>
    <t>314-200</t>
  </si>
  <si>
    <t>Monthly Surcharge</t>
  </si>
  <si>
    <t>314-210</t>
  </si>
  <si>
    <t>Monthly Surcharge(Mobile)</t>
  </si>
  <si>
    <t>348-500</t>
  </si>
  <si>
    <t>Traffic Surcharge</t>
  </si>
  <si>
    <t>Net Budgetible Revenue</t>
  </si>
  <si>
    <t>Rent</t>
  </si>
  <si>
    <t>BUDGET SUMMARY</t>
  </si>
  <si>
    <t>SPECIAL</t>
  </si>
  <si>
    <t>GENERAL</t>
  </si>
  <si>
    <t>PROJECTS</t>
  </si>
  <si>
    <t>ENTERPRISE</t>
  </si>
  <si>
    <t>TOTAL</t>
  </si>
  <si>
    <t>FUND</t>
  </si>
  <si>
    <t>FUNDS</t>
  </si>
  <si>
    <t>CASH BALANCE BROUGHT FORWARD</t>
  </si>
  <si>
    <t>ESTIMATED REVENUES:</t>
  </si>
  <si>
    <t>Millage Per $1000</t>
  </si>
  <si>
    <t xml:space="preserve">  Ad Valorem Taxes</t>
  </si>
  <si>
    <t xml:space="preserve">  Sales and Use Taxes</t>
  </si>
  <si>
    <t>Fines &amp; Forfeitures</t>
  </si>
  <si>
    <t>Interest Earned/Other</t>
  </si>
  <si>
    <t>SUBTOTAL OF ESTIMATED REVENUES</t>
  </si>
  <si>
    <t xml:space="preserve">ESTIMATED UNCOLLECTIBLE </t>
  </si>
  <si>
    <t>TOTAL REVENUES AND OTHER</t>
  </si>
  <si>
    <t>FINANCING SOURCES</t>
  </si>
  <si>
    <t xml:space="preserve">TOTAL ESTIMATED REVENUES </t>
  </si>
  <si>
    <t>AND BALANCES</t>
  </si>
  <si>
    <t>EXPENDITURES/EXPENSES</t>
  </si>
  <si>
    <t>General Government</t>
  </si>
  <si>
    <t>Public safety</t>
  </si>
  <si>
    <t xml:space="preserve">Physical/Economic Environment </t>
  </si>
  <si>
    <t>Debt Services</t>
  </si>
  <si>
    <t>Human Services</t>
  </si>
  <si>
    <t>TOTAL EXPENDITURES/EXPENSES</t>
  </si>
  <si>
    <t>Reserves</t>
  </si>
  <si>
    <t xml:space="preserve">TOTAL APPROPRIATED </t>
  </si>
  <si>
    <t>EXPENDITURES AND RESERVES</t>
  </si>
  <si>
    <t>THE TENTATIVE, ADOPTED, AND/OR FINAL BUDGETS ARE ON FILE IN THE OFFICE OF THE ABOVE</t>
  </si>
  <si>
    <t>MENTIONED TAXING AUTHORITY AS A PUBLIC RECORD.</t>
  </si>
  <si>
    <t>315-000-00</t>
  </si>
  <si>
    <t>331-230-00</t>
  </si>
  <si>
    <t>Local Mitigation Strategy</t>
  </si>
  <si>
    <t>524-410-00</t>
  </si>
  <si>
    <t>524-440-00</t>
  </si>
  <si>
    <t>536-120-00</t>
  </si>
  <si>
    <t>536-210-00</t>
  </si>
  <si>
    <t>536-220-00</t>
  </si>
  <si>
    <t>536-410-00</t>
  </si>
  <si>
    <t>381-050-00</t>
  </si>
  <si>
    <t>Transfer from E-911</t>
  </si>
  <si>
    <t>381-060-00</t>
  </si>
  <si>
    <t>Soil and Water Conservation Grant</t>
  </si>
  <si>
    <t>Auto/Property Insurance</t>
  </si>
  <si>
    <t>Court Administration</t>
  </si>
  <si>
    <t>YTD 2002</t>
  </si>
  <si>
    <t>347-210-00</t>
  </si>
  <si>
    <t>Recreation Department</t>
  </si>
  <si>
    <t>522-640-00</t>
  </si>
  <si>
    <t>575-490-00</t>
  </si>
  <si>
    <t>League Expenditures</t>
  </si>
  <si>
    <t>601-300-00</t>
  </si>
  <si>
    <t>526-310</t>
  </si>
  <si>
    <t>526-640</t>
  </si>
  <si>
    <t>526-810</t>
  </si>
  <si>
    <t>Sheriff dispatchers</t>
  </si>
  <si>
    <t>Delinquent Ad Valorem Taxes</t>
  </si>
  <si>
    <t>Communications Service Tax</t>
  </si>
  <si>
    <t>Charges For Services</t>
  </si>
  <si>
    <t>Half Cent Sales Tax - Ordinary Distribution</t>
  </si>
  <si>
    <t>Half Cent Sales Tax - Supplemental Distribution</t>
  </si>
  <si>
    <t>341-200-00</t>
  </si>
  <si>
    <t>Court Related Information System</t>
  </si>
  <si>
    <t>348-130-00</t>
  </si>
  <si>
    <t>Courthouse Facilities</t>
  </si>
  <si>
    <t>Miscellaneous Revenue</t>
  </si>
  <si>
    <t>Fines &amp; Forfeits</t>
  </si>
  <si>
    <t>Total Estimated Revenues and Balances</t>
  </si>
  <si>
    <t>512-420-00</t>
  </si>
  <si>
    <t>512-520-00</t>
  </si>
  <si>
    <t>523-430-00</t>
  </si>
  <si>
    <t>524-240-00</t>
  </si>
  <si>
    <t>Workmans' Compensation</t>
  </si>
  <si>
    <t>524-550-00</t>
  </si>
  <si>
    <t>536-240-00</t>
  </si>
  <si>
    <t>Workers' Compensation</t>
  </si>
  <si>
    <t>712-530-00</t>
  </si>
  <si>
    <t>Law Library</t>
  </si>
  <si>
    <t>General Government Services</t>
  </si>
  <si>
    <t>Public Safety</t>
  </si>
  <si>
    <t>Physical Environment</t>
  </si>
  <si>
    <t>Conservation/Resource Management:</t>
  </si>
  <si>
    <t>Soil &amp; Water Conservation:</t>
  </si>
  <si>
    <t xml:space="preserve"> Economic Environment</t>
  </si>
  <si>
    <t xml:space="preserve"> Human Services</t>
  </si>
  <si>
    <t xml:space="preserve"> Culture/Recreation</t>
  </si>
  <si>
    <t>Other Uses</t>
  </si>
  <si>
    <t>Transfer to Constitutional Officers:</t>
  </si>
  <si>
    <t>Total Other Uses</t>
  </si>
  <si>
    <t>Court Related Expenditures</t>
  </si>
  <si>
    <t>Total Court Related Expenditures</t>
  </si>
  <si>
    <t>Total Estimated Expenditure &amp; Non Expenditure Appropriations</t>
  </si>
  <si>
    <t>247-010-00</t>
  </si>
  <si>
    <t>247-020-00</t>
  </si>
  <si>
    <t>Transfer from Other Funds</t>
  </si>
  <si>
    <t>363-200-00</t>
  </si>
  <si>
    <t>Impact Fee</t>
  </si>
  <si>
    <t>513-410-00</t>
  </si>
  <si>
    <t>513-460-00</t>
  </si>
  <si>
    <t>512-400-00</t>
  </si>
  <si>
    <t>581-918-00</t>
  </si>
  <si>
    <t>Sheriff - Impact Fee</t>
  </si>
  <si>
    <t>581-919-00</t>
  </si>
  <si>
    <t>Sheriff - Emergency 911 Dispatchers</t>
  </si>
  <si>
    <t>248-000</t>
  </si>
  <si>
    <t>Miscellaneous Revenues</t>
  </si>
  <si>
    <t>Estimated Expenditure Appropriations</t>
  </si>
  <si>
    <t>Estimated Expenditure and Reserve Appropriations</t>
  </si>
  <si>
    <t>Expenditures</t>
  </si>
  <si>
    <t>247-001-02</t>
  </si>
  <si>
    <t>247-002-02</t>
  </si>
  <si>
    <t>Total Expenditures</t>
  </si>
  <si>
    <t>Less 5% Estimated Uncollectible Revenues</t>
  </si>
  <si>
    <t>Regular Road Division</t>
  </si>
  <si>
    <t>Reserve</t>
  </si>
  <si>
    <t>247-001-01</t>
  </si>
  <si>
    <t>247-002-01</t>
  </si>
  <si>
    <t>Total Estimated Expenditure Appropriation</t>
  </si>
  <si>
    <t>Total Estimated Expenditure and Reserve Appropriations</t>
  </si>
  <si>
    <t xml:space="preserve">Less 5% Estimated Uncollectible Revenue </t>
  </si>
  <si>
    <t>Total Estimated Expenditures and Reserves</t>
  </si>
  <si>
    <t>271-000</t>
  </si>
  <si>
    <t>Estimated Expenditures and Reserves</t>
  </si>
  <si>
    <t xml:space="preserve">Total Estimated Expenditures and Reserves </t>
  </si>
  <si>
    <t>526-520</t>
  </si>
  <si>
    <t>526-410</t>
  </si>
  <si>
    <t>Expenses</t>
  </si>
  <si>
    <t>247-010</t>
  </si>
  <si>
    <t>Estimated Revenues and Balances</t>
  </si>
  <si>
    <t>Revenues</t>
  </si>
  <si>
    <t>524-521-00</t>
  </si>
  <si>
    <t>554-310</t>
  </si>
  <si>
    <t>335-500</t>
  </si>
  <si>
    <t>Suwannee River Economic Council</t>
  </si>
  <si>
    <t>Affordable Housing Grants</t>
  </si>
  <si>
    <t>345-900</t>
  </si>
  <si>
    <t>552-430</t>
  </si>
  <si>
    <t>552-450</t>
  </si>
  <si>
    <t>552-460</t>
  </si>
  <si>
    <t>552-520</t>
  </si>
  <si>
    <t>Utilities for Sheriff's Office</t>
  </si>
  <si>
    <t>Maintenance for Detention Center</t>
  </si>
  <si>
    <t>Health Insurance</t>
  </si>
  <si>
    <t>537-400-00</t>
  </si>
  <si>
    <t>617-310-00</t>
  </si>
  <si>
    <t>Court Interpreters</t>
  </si>
  <si>
    <t>Transfer from General Fund</t>
  </si>
  <si>
    <t>381-000-02</t>
  </si>
  <si>
    <t>381-100-02</t>
  </si>
  <si>
    <t>Transfer from Fiscal Constraint</t>
  </si>
  <si>
    <t>335-160-00</t>
  </si>
  <si>
    <t>Pari-Mutual Distribution Replacement</t>
  </si>
  <si>
    <t>335-190</t>
  </si>
  <si>
    <t xml:space="preserve">Fiscally Constrained Distribution </t>
  </si>
  <si>
    <t>524-640-00</t>
  </si>
  <si>
    <t>519-630</t>
  </si>
  <si>
    <t>514-120-00</t>
  </si>
  <si>
    <t>514-210-00</t>
  </si>
  <si>
    <t>514-220-00</t>
  </si>
  <si>
    <t>571-310-00</t>
  </si>
  <si>
    <t>Summer Program</t>
  </si>
  <si>
    <t>564-830-00</t>
  </si>
  <si>
    <t>AIDS To Private Organizations - SVCCCC</t>
  </si>
  <si>
    <t>519-460</t>
  </si>
  <si>
    <t>Building Maintenance</t>
  </si>
  <si>
    <t>521-310</t>
  </si>
  <si>
    <t>519-521-00</t>
  </si>
  <si>
    <t>523-450-00</t>
  </si>
  <si>
    <t>524-450-00</t>
  </si>
  <si>
    <t>572-450-00</t>
  </si>
  <si>
    <t>575-450-00</t>
  </si>
  <si>
    <t>576-810-00</t>
  </si>
  <si>
    <t>Maintenance - Boat Ramps</t>
  </si>
  <si>
    <t>335-170-00</t>
  </si>
  <si>
    <t>Amendment One Offset - FCC</t>
  </si>
  <si>
    <t>526-640-02</t>
  </si>
  <si>
    <t>538-832-00</t>
  </si>
  <si>
    <t>Other Aid (Youth Show)</t>
  </si>
  <si>
    <t>537-401-00</t>
  </si>
  <si>
    <t>Travel &amp; Per Diem (In County)</t>
  </si>
  <si>
    <t>Travel &amp; Per Diem (Out of County)</t>
  </si>
  <si>
    <t>County Timber Maintenance</t>
  </si>
  <si>
    <t>369-000-03</t>
  </si>
  <si>
    <t>381-000</t>
  </si>
  <si>
    <t>334-200</t>
  </si>
  <si>
    <t>911 Grant</t>
  </si>
  <si>
    <t>522-410-00</t>
  </si>
  <si>
    <t>522-400-00</t>
  </si>
  <si>
    <t>Training</t>
  </si>
  <si>
    <t>334-900-00</t>
  </si>
  <si>
    <t>Other State Grants</t>
  </si>
  <si>
    <t>Transfer from Capital Projects Fund</t>
  </si>
  <si>
    <t>* THE PROPOSED OPERATING BUDGET EXPENDITURES OF LAFAYETTE COUNTY</t>
  </si>
  <si>
    <t>514-311-00</t>
  </si>
  <si>
    <t>519-440-00</t>
  </si>
  <si>
    <t>523-120-00</t>
  </si>
  <si>
    <t>524-490-00</t>
  </si>
  <si>
    <t>536-230-00</t>
  </si>
  <si>
    <t>711-460-00</t>
  </si>
  <si>
    <t>342-630-02</t>
  </si>
  <si>
    <t>Mayo Correctional Institution</t>
  </si>
  <si>
    <t>Building Maintenance/Renovation</t>
  </si>
  <si>
    <t>522-490-00</t>
  </si>
  <si>
    <t>524-540-00</t>
  </si>
  <si>
    <t>Radon Surcharge</t>
  </si>
  <si>
    <t>534-640-03</t>
  </si>
  <si>
    <t>581-500</t>
  </si>
  <si>
    <t>Transfer to Emergency 911 Fund</t>
  </si>
  <si>
    <t>362-030-00</t>
  </si>
  <si>
    <t>Rent - Doctors' Memorial Hospital</t>
  </si>
  <si>
    <t>514-230-00</t>
  </si>
  <si>
    <t>Meridian Healthcare Inc.</t>
  </si>
  <si>
    <t>Other AIDS - The Arc of North Florida</t>
  </si>
  <si>
    <t>526-400</t>
  </si>
  <si>
    <t>519-730</t>
  </si>
  <si>
    <t>524-420-00</t>
  </si>
  <si>
    <t>362-040-00</t>
  </si>
  <si>
    <t>Rent - Three Rivers' Regional Library</t>
  </si>
  <si>
    <t>Half Cent Sales Tax - Emergency Distribution</t>
  </si>
  <si>
    <t>Rent - NRCS</t>
  </si>
  <si>
    <t xml:space="preserve">Communications </t>
  </si>
  <si>
    <t>552-620</t>
  </si>
  <si>
    <t>335-421-01</t>
  </si>
  <si>
    <t>Constitutional Gas Tax (80%)</t>
  </si>
  <si>
    <t>542-630-01</t>
  </si>
  <si>
    <t>Secondary Road &amp; Bridge Division</t>
  </si>
  <si>
    <t>541-451-01</t>
  </si>
  <si>
    <t>334-100-02</t>
  </si>
  <si>
    <t>State Emergency Medical Services Grant</t>
  </si>
  <si>
    <t>554-910</t>
  </si>
  <si>
    <t>Interfund Transfer Out</t>
  </si>
  <si>
    <t>381-000-00</t>
  </si>
  <si>
    <t>Emergency Management Insurance</t>
  </si>
  <si>
    <t>581-921-00</t>
  </si>
  <si>
    <t>Sheriff - Emergency Management Match</t>
  </si>
  <si>
    <t>314-220</t>
  </si>
  <si>
    <t>Mobile Fee Supplemental Disbursement</t>
  </si>
  <si>
    <t>526-400-02</t>
  </si>
  <si>
    <t>676-310-00</t>
  </si>
  <si>
    <t>Clinical Evaluations</t>
  </si>
  <si>
    <t>519-640</t>
  </si>
  <si>
    <t>New Construction</t>
  </si>
  <si>
    <t>526-620</t>
  </si>
  <si>
    <t>552-310</t>
  </si>
  <si>
    <t>552-550</t>
  </si>
  <si>
    <t>514-400-00</t>
  </si>
  <si>
    <t>334-400-01</t>
  </si>
  <si>
    <t>SCRAP &amp; SCOP Money</t>
  </si>
  <si>
    <t>314-230</t>
  </si>
  <si>
    <t>E911 Board Special Disbursement</t>
  </si>
  <si>
    <t>314-240</t>
  </si>
  <si>
    <t>Prepaid Wireless Disbursement</t>
  </si>
  <si>
    <t>581-000</t>
  </si>
  <si>
    <t>Transfer to General Fund</t>
  </si>
  <si>
    <t>538-630-00</t>
  </si>
  <si>
    <t>Flood Mitigation Projects</t>
  </si>
  <si>
    <t>369-000</t>
  </si>
  <si>
    <t>600-310-00</t>
  </si>
  <si>
    <t>Regional Counsel Conflict</t>
  </si>
  <si>
    <t>345-200</t>
  </si>
  <si>
    <t>Release of Lien</t>
  </si>
  <si>
    <t>554-340</t>
  </si>
  <si>
    <t>State Historical Preservation Grant</t>
  </si>
  <si>
    <t>334-700</t>
  </si>
  <si>
    <t>381-100-00</t>
  </si>
  <si>
    <t>Current Ad Valorem Taxes (9.7 Mills)</t>
  </si>
  <si>
    <t>Public Safety- Resource Officers</t>
  </si>
  <si>
    <t>581-922-00</t>
  </si>
  <si>
    <t>Sheriff- School Resource Officers</t>
  </si>
  <si>
    <t>Transfer to Solid Waste Fund</t>
  </si>
  <si>
    <t>Transfer to Emergency Medical Services Fund</t>
  </si>
  <si>
    <t>536-522-00</t>
  </si>
  <si>
    <t>Vehicle Expense</t>
  </si>
  <si>
    <t>581-300</t>
  </si>
  <si>
    <t>581-200</t>
  </si>
  <si>
    <t>381-300-03</t>
  </si>
  <si>
    <t>334-201-00</t>
  </si>
  <si>
    <t>LAFAYETTE COUNTY BOARD OF COUNTY COMMISSIONERS - FISCAL YEAR 2019-2020</t>
  </si>
  <si>
    <t>381-100</t>
  </si>
  <si>
    <t>Transfer from Courthouse Renovation Reserve</t>
  </si>
  <si>
    <t xml:space="preserve">   BOCC ARE 9.7% LESS THAN LAST YEAR'S TOTAL OPERATING EXPENDITURES.</t>
  </si>
  <si>
    <t xml:space="preserve">                  Charges For Service</t>
  </si>
  <si>
    <t xml:space="preserve">                       Miscellaneous Revenues</t>
  </si>
  <si>
    <t xml:space="preserve">                                  Intergovernmental Revenue</t>
  </si>
  <si>
    <t xml:space="preserve">                        Miscellaneous Revenue</t>
  </si>
  <si>
    <t xml:space="preserve">                 Estimated Expenditures</t>
  </si>
  <si>
    <t xml:space="preserve">                 Intergovernmental Revenue</t>
  </si>
  <si>
    <t xml:space="preserve">      Expenditures</t>
  </si>
  <si>
    <t xml:space="preserve">            Court Related Revenue</t>
  </si>
  <si>
    <t xml:space="preserve">           Miscellaneous Revenue</t>
  </si>
  <si>
    <t xml:space="preserve">                       Estimated Expenditures</t>
  </si>
  <si>
    <t xml:space="preserve">                                   Intergovernmental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</si>
</sst>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164" formatCode="General_)"/>
    <numFmt numFmtId="165" formatCode="0.000_)"/>
    <numFmt numFmtId="166" formatCode="0.00_)"/>
    <numFmt numFmtId="167" formatCode="0.000"/>
    <numFmt numFmtId="168" formatCode="0.0000"/>
    <numFmt numFmtId="169" formatCode="0.00000"/>
    <numFmt numFmtId="170" formatCode="&quot;$&quot;#,##0"/>
  </numFmts>
  <fonts count="25" x14ac:knownFonts="1"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name val="Courier"/>
      <family val="3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10"/>
      <color indexed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2" fontId="0" fillId="0" borderId="0" applyProtection="0">
      <alignment horizontal="justify"/>
    </xf>
    <xf numFmtId="40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8" fontId="2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7">
    <xf numFmtId="2" fontId="0" fillId="0" borderId="0" xfId="0">
      <alignment horizontal="justify"/>
    </xf>
    <xf numFmtId="1" fontId="0" fillId="0" borderId="0" xfId="0" applyNumberFormat="1">
      <alignment horizontal="justify"/>
    </xf>
    <xf numFmtId="2" fontId="2" fillId="0" borderId="0" xfId="0" applyFont="1" applyAlignment="1">
      <alignment horizontal="left"/>
    </xf>
    <xf numFmtId="2" fontId="3" fillId="0" borderId="0" xfId="0" applyFont="1">
      <alignment horizontal="justify"/>
    </xf>
    <xf numFmtId="1" fontId="3" fillId="0" borderId="0" xfId="0" applyNumberFormat="1" applyFont="1">
      <alignment horizontal="justify"/>
    </xf>
    <xf numFmtId="2" fontId="3" fillId="0" borderId="0" xfId="0" applyFont="1" applyAlignment="1">
      <alignment horizontal="left"/>
    </xf>
    <xf numFmtId="2" fontId="4" fillId="0" borderId="0" xfId="0" applyFont="1" applyAlignment="1">
      <alignment horizontal="center"/>
    </xf>
    <xf numFmtId="2" fontId="4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>
      <alignment horizontal="justify"/>
    </xf>
    <xf numFmtId="1" fontId="4" fillId="0" borderId="0" xfId="0" applyNumberFormat="1" applyFont="1" applyAlignment="1">
      <alignment horizontal="centerContinuous"/>
    </xf>
    <xf numFmtId="2" fontId="2" fillId="0" borderId="0" xfId="0" applyFont="1">
      <alignment horizontal="justify"/>
    </xf>
    <xf numFmtId="1" fontId="2" fillId="0" borderId="0" xfId="0" applyNumberFormat="1" applyFont="1">
      <alignment horizontal="justify"/>
    </xf>
    <xf numFmtId="37" fontId="3" fillId="0" borderId="0" xfId="0" applyNumberFormat="1" applyFont="1" applyProtection="1">
      <alignment horizontal="justify"/>
    </xf>
    <xf numFmtId="165" fontId="3" fillId="0" borderId="0" xfId="0" applyNumberFormat="1" applyFont="1" applyAlignment="1" applyProtection="1">
      <alignment horizontal="left"/>
    </xf>
    <xf numFmtId="10" fontId="3" fillId="0" borderId="0" xfId="0" applyNumberFormat="1" applyFont="1" applyProtection="1">
      <alignment horizontal="justify"/>
    </xf>
    <xf numFmtId="165" fontId="2" fillId="0" borderId="0" xfId="0" applyNumberFormat="1" applyFont="1" applyAlignment="1" applyProtection="1">
      <alignment horizontal="left"/>
    </xf>
    <xf numFmtId="1" fontId="5" fillId="0" borderId="0" xfId="0" applyNumberFormat="1" applyFont="1">
      <alignment horizontal="justify"/>
    </xf>
    <xf numFmtId="165" fontId="3" fillId="0" borderId="0" xfId="0" applyNumberFormat="1" applyFont="1" applyProtection="1">
      <alignment horizontal="justify"/>
    </xf>
    <xf numFmtId="165" fontId="2" fillId="0" borderId="0" xfId="0" applyNumberFormat="1" applyFont="1" applyProtection="1">
      <alignment horizontal="justify"/>
    </xf>
    <xf numFmtId="2" fontId="6" fillId="0" borderId="0" xfId="0" applyFont="1">
      <alignment horizontal="justify"/>
    </xf>
    <xf numFmtId="16" fontId="4" fillId="0" borderId="0" xfId="0" applyNumberFormat="1" applyFont="1" applyAlignment="1">
      <alignment horizontal="center"/>
    </xf>
    <xf numFmtId="164" fontId="2" fillId="0" borderId="0" xfId="0" applyNumberFormat="1" applyFont="1" applyProtection="1">
      <alignment horizontal="justify"/>
    </xf>
    <xf numFmtId="164" fontId="3" fillId="0" borderId="0" xfId="0" applyNumberFormat="1" applyFont="1" applyProtection="1">
      <alignment horizontal="justify"/>
    </xf>
    <xf numFmtId="164" fontId="3" fillId="0" borderId="0" xfId="0" applyNumberFormat="1" applyFont="1" applyAlignment="1" applyProtection="1">
      <alignment horizontal="fill"/>
    </xf>
    <xf numFmtId="164" fontId="3" fillId="0" borderId="0" xfId="0" applyNumberFormat="1" applyFont="1" applyAlignment="1" applyProtection="1">
      <alignment horizontal="right"/>
    </xf>
    <xf numFmtId="2" fontId="5" fillId="0" borderId="0" xfId="0" applyFont="1" applyAlignment="1">
      <alignment horizontal="center"/>
    </xf>
    <xf numFmtId="2" fontId="3" fillId="0" borderId="0" xfId="0" applyFont="1" applyAlignment="1"/>
    <xf numFmtId="2" fontId="2" fillId="0" borderId="0" xfId="0" applyFont="1" applyAlignment="1">
      <alignment horizontal="right"/>
    </xf>
    <xf numFmtId="2" fontId="3" fillId="0" borderId="0" xfId="0" applyFont="1" applyAlignment="1">
      <alignment horizontal="right"/>
    </xf>
    <xf numFmtId="37" fontId="3" fillId="0" borderId="0" xfId="0" applyNumberFormat="1" applyFont="1" applyAlignment="1" applyProtection="1">
      <alignment horizontal="right"/>
    </xf>
    <xf numFmtId="2" fontId="7" fillId="0" borderId="0" xfId="0" applyFont="1">
      <alignment horizontal="justify"/>
    </xf>
    <xf numFmtId="167" fontId="3" fillId="0" borderId="0" xfId="0" applyNumberFormat="1" applyFont="1" applyAlignment="1">
      <alignment horizontal="left"/>
    </xf>
    <xf numFmtId="1" fontId="6" fillId="0" borderId="0" xfId="0" applyNumberFormat="1" applyFont="1">
      <alignment horizontal="justify"/>
    </xf>
    <xf numFmtId="2" fontId="6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2" fontId="0" fillId="0" borderId="0" xfId="0" applyAlignment="1">
      <alignment horizontal="left"/>
    </xf>
    <xf numFmtId="2" fontId="6" fillId="0" borderId="0" xfId="0" applyFont="1" applyAlignment="1">
      <alignment horizontal="left"/>
    </xf>
    <xf numFmtId="2" fontId="9" fillId="0" borderId="0" xfId="0" applyFont="1" applyAlignment="1">
      <alignment horizontal="centerContinuous"/>
    </xf>
    <xf numFmtId="2" fontId="10" fillId="0" borderId="0" xfId="0" applyFont="1" applyAlignment="1">
      <alignment horizontal="centerContinuous"/>
    </xf>
    <xf numFmtId="1" fontId="10" fillId="0" borderId="0" xfId="0" applyNumberFormat="1" applyFont="1" applyAlignment="1">
      <alignment horizontal="centerContinuous"/>
    </xf>
    <xf numFmtId="1" fontId="10" fillId="0" borderId="0" xfId="0" applyNumberFormat="1" applyFont="1">
      <alignment horizontal="justify"/>
    </xf>
    <xf numFmtId="2" fontId="9" fillId="0" borderId="0" xfId="0" applyFont="1" applyAlignment="1">
      <alignment horizontal="left"/>
    </xf>
    <xf numFmtId="2" fontId="10" fillId="0" borderId="0" xfId="0" applyFont="1">
      <alignment horizontal="justify"/>
    </xf>
    <xf numFmtId="2" fontId="9" fillId="0" borderId="0" xfId="0" applyFont="1" applyAlignment="1"/>
    <xf numFmtId="2" fontId="10" fillId="0" borderId="0" xfId="0" applyFont="1" applyAlignment="1">
      <alignment horizontal="left"/>
    </xf>
    <xf numFmtId="2" fontId="11" fillId="0" borderId="0" xfId="0" applyFont="1">
      <alignment horizontal="justify"/>
    </xf>
    <xf numFmtId="2" fontId="3" fillId="0" borderId="0" xfId="0" applyFont="1" applyAlignment="1">
      <alignment horizontal="center"/>
    </xf>
    <xf numFmtId="37" fontId="3" fillId="0" borderId="0" xfId="0" applyNumberFormat="1" applyFont="1" applyAlignment="1" applyProtection="1">
      <alignment horizontal="center"/>
    </xf>
    <xf numFmtId="2" fontId="8" fillId="0" borderId="0" xfId="0" applyFont="1" applyAlignment="1">
      <alignment horizontal="center"/>
    </xf>
    <xf numFmtId="37" fontId="8" fillId="0" borderId="0" xfId="0" applyNumberFormat="1" applyFont="1" applyAlignment="1" applyProtection="1">
      <alignment horizontal="center"/>
    </xf>
    <xf numFmtId="165" fontId="11" fillId="0" borderId="0" xfId="0" applyNumberFormat="1" applyFont="1" applyAlignment="1" applyProtection="1">
      <alignment horizontal="left"/>
    </xf>
    <xf numFmtId="2" fontId="11" fillId="0" borderId="0" xfId="0" applyFont="1" applyAlignment="1">
      <alignment horizontal="left"/>
    </xf>
    <xf numFmtId="165" fontId="12" fillId="0" borderId="0" xfId="0" applyNumberFormat="1" applyFont="1" applyAlignment="1" applyProtection="1">
      <alignment horizontal="left"/>
    </xf>
    <xf numFmtId="2" fontId="13" fillId="0" borderId="0" xfId="0" applyFont="1">
      <alignment horizontal="justify"/>
    </xf>
    <xf numFmtId="165" fontId="13" fillId="0" borderId="0" xfId="0" applyNumberFormat="1" applyFont="1" applyAlignment="1" applyProtection="1">
      <alignment horizontal="left"/>
    </xf>
    <xf numFmtId="165" fontId="14" fillId="0" borderId="0" xfId="0" applyNumberFormat="1" applyFont="1" applyAlignment="1" applyProtection="1">
      <alignment horizontal="left"/>
    </xf>
    <xf numFmtId="165" fontId="11" fillId="0" borderId="0" xfId="0" applyNumberFormat="1" applyFont="1" applyAlignment="1">
      <alignment horizontal="left"/>
    </xf>
    <xf numFmtId="2" fontId="13" fillId="0" borderId="0" xfId="0" applyFont="1" applyAlignment="1">
      <alignment horizontal="left"/>
    </xf>
    <xf numFmtId="165" fontId="14" fillId="0" borderId="0" xfId="0" applyNumberFormat="1" applyFont="1" applyAlignment="1">
      <alignment horizontal="left"/>
    </xf>
    <xf numFmtId="5" fontId="3" fillId="0" borderId="0" xfId="0" applyNumberFormat="1" applyFont="1" applyAlignment="1">
      <alignment horizontal="right"/>
    </xf>
    <xf numFmtId="3" fontId="3" fillId="0" borderId="0" xfId="4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 applyProtection="1">
      <alignment horizontal="right"/>
    </xf>
    <xf numFmtId="3" fontId="6" fillId="0" borderId="0" xfId="0" applyNumberFormat="1" applyFont="1" applyAlignment="1" applyProtection="1">
      <alignment horizontal="right"/>
    </xf>
    <xf numFmtId="3" fontId="6" fillId="0" borderId="0" xfId="0" applyNumberFormat="1" applyFont="1" applyAlignment="1">
      <alignment horizontal="right"/>
    </xf>
    <xf numFmtId="5" fontId="3" fillId="0" borderId="0" xfId="0" applyNumberFormat="1" applyFont="1" applyAlignment="1" applyProtection="1">
      <alignment horizontal="right"/>
    </xf>
    <xf numFmtId="5" fontId="6" fillId="0" borderId="0" xfId="0" applyNumberFormat="1" applyFont="1" applyAlignment="1" applyProtection="1">
      <alignment horizontal="right"/>
    </xf>
    <xf numFmtId="5" fontId="6" fillId="0" borderId="0" xfId="0" applyNumberFormat="1" applyFont="1" applyAlignment="1">
      <alignment horizontal="right"/>
    </xf>
    <xf numFmtId="10" fontId="3" fillId="0" borderId="0" xfId="0" applyNumberFormat="1" applyFont="1" applyAlignment="1" applyProtection="1">
      <alignment horizontal="right"/>
    </xf>
    <xf numFmtId="37" fontId="6" fillId="0" borderId="0" xfId="0" applyNumberFormat="1" applyFont="1" applyAlignment="1" applyProtection="1">
      <alignment horizontal="right"/>
    </xf>
    <xf numFmtId="6" fontId="3" fillId="0" borderId="0" xfId="2" applyNumberFormat="1" applyFont="1" applyAlignment="1">
      <alignment horizontal="right"/>
    </xf>
    <xf numFmtId="0" fontId="4" fillId="0" borderId="0" xfId="1" applyNumberFormat="1" applyFont="1" applyAlignment="1">
      <alignment horizontal="center"/>
    </xf>
    <xf numFmtId="6" fontId="0" fillId="0" borderId="0" xfId="2" applyNumberFormat="1" applyFont="1" applyAlignment="1">
      <alignment horizontal="right"/>
    </xf>
    <xf numFmtId="0" fontId="4" fillId="0" borderId="0" xfId="2" applyNumberFormat="1" applyFont="1" applyAlignment="1">
      <alignment horizontal="center"/>
    </xf>
    <xf numFmtId="6" fontId="3" fillId="0" borderId="0" xfId="2" applyNumberFormat="1" applyFont="1" applyFill="1" applyBorder="1" applyAlignment="1">
      <alignment horizontal="right"/>
    </xf>
    <xf numFmtId="6" fontId="3" fillId="0" borderId="0" xfId="2" applyNumberFormat="1" applyFont="1" applyFill="1" applyAlignment="1">
      <alignment horizontal="right"/>
    </xf>
    <xf numFmtId="165" fontId="3" fillId="0" borderId="0" xfId="0" applyNumberFormat="1" applyFont="1" applyFill="1" applyAlignment="1" applyProtection="1">
      <alignment horizontal="left"/>
    </xf>
    <xf numFmtId="2" fontId="12" fillId="0" borderId="0" xfId="0" applyFont="1" applyFill="1" applyBorder="1">
      <alignment horizontal="justify"/>
    </xf>
    <xf numFmtId="168" fontId="0" fillId="0" borderId="0" xfId="0" applyNumberFormat="1" applyFill="1" applyBorder="1">
      <alignment horizontal="justify"/>
    </xf>
    <xf numFmtId="2" fontId="3" fillId="0" borderId="0" xfId="0" applyFont="1" applyFill="1">
      <alignment horizontal="justify"/>
    </xf>
    <xf numFmtId="2" fontId="4" fillId="0" borderId="0" xfId="0" applyFont="1" applyFill="1" applyAlignment="1">
      <alignment horizontal="center"/>
    </xf>
    <xf numFmtId="170" fontId="0" fillId="0" borderId="0" xfId="0" applyNumberFormat="1" applyAlignment="1">
      <alignment horizontal="right"/>
    </xf>
    <xf numFmtId="6" fontId="0" fillId="0" borderId="0" xfId="0" applyNumberFormat="1" applyAlignment="1">
      <alignment horizontal="right"/>
    </xf>
    <xf numFmtId="5" fontId="0" fillId="0" borderId="0" xfId="0" applyNumberFormat="1" applyAlignment="1">
      <alignment horizontal="right"/>
    </xf>
    <xf numFmtId="2" fontId="0" fillId="0" borderId="0" xfId="0" applyAlignment="1">
      <alignment horizontal="right"/>
    </xf>
    <xf numFmtId="170" fontId="3" fillId="0" borderId="0" xfId="0" applyNumberFormat="1" applyFont="1" applyAlignment="1">
      <alignment horizontal="right"/>
    </xf>
    <xf numFmtId="170" fontId="6" fillId="0" borderId="0" xfId="0" applyNumberFormat="1" applyFont="1" applyAlignment="1">
      <alignment horizontal="right"/>
    </xf>
    <xf numFmtId="170" fontId="3" fillId="0" borderId="0" xfId="0" applyNumberFormat="1" applyFont="1" applyAlignment="1" applyProtection="1">
      <alignment horizontal="right"/>
    </xf>
    <xf numFmtId="170" fontId="6" fillId="0" borderId="0" xfId="0" applyNumberFormat="1" applyFont="1" applyAlignment="1" applyProtection="1">
      <alignment horizontal="right"/>
    </xf>
    <xf numFmtId="2" fontId="17" fillId="0" borderId="0" xfId="0" applyFont="1" applyAlignment="1">
      <alignment horizontal="left"/>
    </xf>
    <xf numFmtId="2" fontId="18" fillId="0" borderId="0" xfId="0" applyFont="1" applyAlignment="1">
      <alignment horizontal="center"/>
    </xf>
    <xf numFmtId="165" fontId="18" fillId="0" borderId="0" xfId="0" applyNumberFormat="1" applyFont="1" applyAlignment="1" applyProtection="1">
      <alignment horizontal="center"/>
    </xf>
    <xf numFmtId="6" fontId="9" fillId="0" borderId="0" xfId="2" applyNumberFormat="1" applyFont="1" applyAlignment="1">
      <alignment horizontal="right"/>
    </xf>
    <xf numFmtId="6" fontId="2" fillId="0" borderId="0" xfId="2" applyNumberFormat="1" applyFont="1" applyAlignment="1">
      <alignment horizontal="right"/>
    </xf>
    <xf numFmtId="165" fontId="17" fillId="0" borderId="0" xfId="0" applyNumberFormat="1" applyFont="1" applyAlignment="1" applyProtection="1">
      <alignment horizontal="left"/>
    </xf>
    <xf numFmtId="6" fontId="20" fillId="0" borderId="0" xfId="2" applyNumberFormat="1" applyFont="1" applyFill="1" applyAlignment="1">
      <alignment horizontal="right"/>
    </xf>
    <xf numFmtId="6" fontId="17" fillId="0" borderId="0" xfId="2" applyNumberFormat="1" applyFont="1" applyAlignment="1">
      <alignment horizontal="right"/>
    </xf>
    <xf numFmtId="2" fontId="19" fillId="0" borderId="0" xfId="0" applyFont="1" applyAlignment="1">
      <alignment horizontal="left"/>
    </xf>
    <xf numFmtId="6" fontId="2" fillId="0" borderId="0" xfId="2" applyNumberFormat="1" applyFont="1" applyFill="1" applyAlignment="1">
      <alignment horizontal="right"/>
    </xf>
    <xf numFmtId="5" fontId="17" fillId="0" borderId="0" xfId="0" applyNumberFormat="1" applyFont="1" applyAlignment="1">
      <alignment horizontal="right"/>
    </xf>
    <xf numFmtId="5" fontId="2" fillId="0" borderId="0" xfId="0" applyNumberFormat="1" applyFont="1" applyAlignment="1">
      <alignment horizontal="right"/>
    </xf>
    <xf numFmtId="170" fontId="20" fillId="0" borderId="0" xfId="0" applyNumberFormat="1" applyFont="1" applyAlignment="1">
      <alignment horizontal="right"/>
    </xf>
    <xf numFmtId="170" fontId="2" fillId="0" borderId="0" xfId="0" applyNumberFormat="1" applyFont="1" applyAlignment="1">
      <alignment horizontal="right"/>
    </xf>
    <xf numFmtId="170" fontId="19" fillId="0" borderId="0" xfId="0" applyNumberFormat="1" applyFont="1" applyAlignment="1">
      <alignment horizontal="right"/>
    </xf>
    <xf numFmtId="2" fontId="21" fillId="0" borderId="0" xfId="0" applyFont="1" applyAlignment="1"/>
    <xf numFmtId="2" fontId="21" fillId="0" borderId="0" xfId="0" applyFont="1" applyAlignment="1">
      <alignment horizontal="left"/>
    </xf>
    <xf numFmtId="2" fontId="17" fillId="0" borderId="0" xfId="0" applyFont="1" applyAlignment="1"/>
    <xf numFmtId="0" fontId="22" fillId="0" borderId="0" xfId="0" applyNumberFormat="1" applyFont="1" applyAlignment="1">
      <alignment horizontal="center"/>
    </xf>
    <xf numFmtId="2" fontId="2" fillId="0" borderId="0" xfId="0" applyFont="1" applyAlignment="1"/>
    <xf numFmtId="2" fontId="0" fillId="0" borderId="0" xfId="0" applyAlignment="1"/>
    <xf numFmtId="170" fontId="17" fillId="0" borderId="0" xfId="0" applyNumberFormat="1" applyFont="1" applyAlignment="1">
      <alignment horizontal="right"/>
    </xf>
    <xf numFmtId="2" fontId="3" fillId="0" borderId="0" xfId="0" applyFont="1" applyFill="1" applyBorder="1" applyAlignment="1"/>
    <xf numFmtId="2" fontId="19" fillId="0" borderId="0" xfId="0" applyFont="1" applyAlignment="1"/>
    <xf numFmtId="6" fontId="17" fillId="0" borderId="0" xfId="2" applyNumberFormat="1" applyFont="1" applyAlignment="1"/>
    <xf numFmtId="6" fontId="0" fillId="0" borderId="0" xfId="2" applyNumberFormat="1" applyFont="1" applyAlignment="1"/>
    <xf numFmtId="6" fontId="2" fillId="0" borderId="0" xfId="2" applyNumberFormat="1" applyFont="1" applyAlignment="1"/>
    <xf numFmtId="2" fontId="21" fillId="0" borderId="0" xfId="0" applyNumberFormat="1" applyFont="1" applyAlignment="1">
      <alignment horizontal="left"/>
    </xf>
    <xf numFmtId="2" fontId="17" fillId="0" borderId="0" xfId="0" applyNumberFormat="1" applyFont="1" applyAlignment="1">
      <alignment horizontal="left"/>
    </xf>
    <xf numFmtId="2" fontId="18" fillId="0" borderId="0" xfId="0" applyNumberFormat="1" applyFont="1" applyAlignment="1">
      <alignment horizontal="center"/>
    </xf>
    <xf numFmtId="0" fontId="0" fillId="0" borderId="0" xfId="0" applyNumberFormat="1" applyAlignment="1">
      <alignment horizontal="right"/>
    </xf>
    <xf numFmtId="0" fontId="0" fillId="0" borderId="0" xfId="0" applyNumberFormat="1" applyAlignment="1">
      <alignment horizontal="center"/>
    </xf>
    <xf numFmtId="0" fontId="20" fillId="0" borderId="0" xfId="0" applyNumberFormat="1" applyFont="1" applyAlignment="1">
      <alignment horizontal="center"/>
    </xf>
    <xf numFmtId="0" fontId="0" fillId="0" borderId="0" xfId="2" applyNumberFormat="1" applyFont="1" applyAlignment="1">
      <alignment horizontal="center"/>
    </xf>
    <xf numFmtId="2" fontId="23" fillId="0" borderId="0" xfId="0" applyFont="1" applyAlignment="1">
      <alignment horizontal="center"/>
    </xf>
    <xf numFmtId="2" fontId="0" fillId="0" borderId="0" xfId="0" applyFont="1">
      <alignment horizontal="justify"/>
    </xf>
    <xf numFmtId="168" fontId="13" fillId="0" borderId="0" xfId="0" applyNumberFormat="1" applyFont="1" applyAlignment="1">
      <alignment horizontal="center"/>
    </xf>
    <xf numFmtId="2" fontId="0" fillId="0" borderId="0" xfId="0" applyFont="1" applyAlignment="1">
      <alignment horizontal="left"/>
    </xf>
    <xf numFmtId="165" fontId="0" fillId="0" borderId="0" xfId="0" applyNumberFormat="1" applyFont="1" applyAlignment="1" applyProtection="1">
      <alignment horizontal="left"/>
    </xf>
    <xf numFmtId="2" fontId="0" fillId="0" borderId="0" xfId="0" applyNumberFormat="1" applyFont="1" applyAlignment="1">
      <alignment horizontal="left"/>
    </xf>
    <xf numFmtId="2" fontId="17" fillId="0" borderId="0" xfId="0" applyFont="1" applyFill="1" applyAlignment="1">
      <alignment horizontal="center"/>
    </xf>
    <xf numFmtId="2" fontId="2" fillId="0" borderId="0" xfId="0" applyFont="1" applyFill="1" applyAlignment="1">
      <alignment horizontal="left"/>
    </xf>
    <xf numFmtId="2" fontId="3" fillId="0" borderId="0" xfId="0" applyFont="1" applyFill="1" applyAlignment="1">
      <alignment horizontal="left"/>
    </xf>
    <xf numFmtId="1" fontId="3" fillId="0" borderId="0" xfId="0" applyNumberFormat="1" applyFont="1" applyFill="1">
      <alignment horizontal="justify"/>
    </xf>
    <xf numFmtId="2" fontId="16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applyNumberFormat="1" applyFont="1" applyFill="1">
      <alignment horizontal="justify"/>
    </xf>
    <xf numFmtId="1" fontId="4" fillId="0" borderId="0" xfId="0" applyNumberFormat="1" applyFont="1" applyFill="1" applyAlignment="1">
      <alignment horizontal="centerContinuous"/>
    </xf>
    <xf numFmtId="0" fontId="4" fillId="0" borderId="0" xfId="1" applyNumberFormat="1" applyFont="1" applyFill="1" applyAlignment="1">
      <alignment horizontal="center"/>
    </xf>
    <xf numFmtId="1" fontId="16" fillId="0" borderId="0" xfId="0" applyNumberFormat="1" applyFont="1" applyFill="1" applyAlignment="1">
      <alignment horizontal="center"/>
    </xf>
    <xf numFmtId="2" fontId="4" fillId="0" borderId="0" xfId="0" applyFont="1" applyFill="1" applyAlignment="1">
      <alignment horizontal="left"/>
    </xf>
    <xf numFmtId="6" fontId="4" fillId="0" borderId="0" xfId="2" applyNumberFormat="1" applyFont="1" applyFill="1" applyAlignment="1">
      <alignment horizontal="right"/>
    </xf>
    <xf numFmtId="2" fontId="17" fillId="0" borderId="0" xfId="0" applyFont="1" applyFill="1" applyAlignment="1">
      <alignment horizontal="left"/>
    </xf>
    <xf numFmtId="2" fontId="2" fillId="0" borderId="0" xfId="0" applyFont="1" applyFill="1">
      <alignment horizontal="justify"/>
    </xf>
    <xf numFmtId="37" fontId="2" fillId="0" borderId="0" xfId="0" applyNumberFormat="1" applyFont="1" applyFill="1" applyProtection="1">
      <alignment horizontal="justify"/>
    </xf>
    <xf numFmtId="1" fontId="2" fillId="0" borderId="0" xfId="0" applyNumberFormat="1" applyFont="1" applyFill="1">
      <alignment horizontal="justify"/>
    </xf>
    <xf numFmtId="1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 applyBorder="1" applyAlignment="1" applyProtection="1">
      <alignment horizontal="left"/>
    </xf>
    <xf numFmtId="2" fontId="3" fillId="0" borderId="0" xfId="0" applyFont="1" applyFill="1" applyBorder="1">
      <alignment horizontal="justify"/>
    </xf>
    <xf numFmtId="2" fontId="0" fillId="0" borderId="0" xfId="0" applyFill="1" applyBorder="1" applyAlignment="1">
      <alignment horizontal="left"/>
    </xf>
    <xf numFmtId="37" fontId="3" fillId="0" borderId="0" xfId="0" applyNumberFormat="1" applyFont="1" applyFill="1" applyBorder="1" applyProtection="1">
      <alignment horizontal="justify"/>
    </xf>
    <xf numFmtId="10" fontId="3" fillId="0" borderId="0" xfId="0" applyNumberFormat="1" applyFont="1" applyFill="1" applyBorder="1" applyProtection="1">
      <alignment horizontal="justify"/>
    </xf>
    <xf numFmtId="1" fontId="3" fillId="0" borderId="0" xfId="0" applyNumberFormat="1" applyFont="1" applyFill="1" applyBorder="1">
      <alignment horizontal="justify"/>
    </xf>
    <xf numFmtId="2" fontId="3" fillId="0" borderId="0" xfId="0" applyFont="1" applyFill="1" applyBorder="1" applyAlignment="1">
      <alignment horizontal="left"/>
    </xf>
    <xf numFmtId="167" fontId="3" fillId="0" borderId="0" xfId="0" applyNumberFormat="1" applyFont="1" applyFill="1">
      <alignment horizontal="justify"/>
    </xf>
    <xf numFmtId="37" fontId="3" fillId="0" borderId="0" xfId="0" applyNumberFormat="1" applyFont="1" applyFill="1" applyProtection="1">
      <alignment horizontal="justify"/>
    </xf>
    <xf numFmtId="10" fontId="3" fillId="0" borderId="0" xfId="0" applyNumberFormat="1" applyFont="1" applyFill="1" applyProtection="1">
      <alignment horizontal="justify"/>
    </xf>
    <xf numFmtId="165" fontId="0" fillId="0" borderId="0" xfId="0" applyNumberFormat="1" applyFill="1" applyAlignment="1" applyProtection="1">
      <alignment horizontal="left"/>
    </xf>
    <xf numFmtId="2" fontId="0" fillId="0" borderId="0" xfId="0" applyFill="1" applyAlignment="1">
      <alignment horizontal="left"/>
    </xf>
    <xf numFmtId="165" fontId="3" fillId="0" borderId="0" xfId="0" applyNumberFormat="1" applyFont="1" applyFill="1" applyAlignment="1">
      <alignment horizontal="left"/>
    </xf>
    <xf numFmtId="6" fontId="3" fillId="0" borderId="0" xfId="2" applyNumberFormat="1" applyFont="1" applyFill="1" applyAlignment="1" applyProtection="1">
      <alignment horizontal="right"/>
    </xf>
    <xf numFmtId="2" fontId="9" fillId="0" borderId="0" xfId="0" applyFont="1" applyFill="1" applyAlignment="1">
      <alignment horizontal="left"/>
    </xf>
    <xf numFmtId="6" fontId="9" fillId="0" borderId="0" xfId="2" applyNumberFormat="1" applyFont="1" applyFill="1" applyAlignment="1">
      <alignment horizontal="right"/>
    </xf>
    <xf numFmtId="165" fontId="3" fillId="0" borderId="0" xfId="0" applyNumberFormat="1" applyFont="1" applyFill="1" applyProtection="1">
      <alignment horizontal="justify"/>
    </xf>
    <xf numFmtId="1" fontId="5" fillId="0" borderId="0" xfId="0" applyNumberFormat="1" applyFont="1" applyFill="1">
      <alignment horizontal="justify"/>
    </xf>
    <xf numFmtId="165" fontId="17" fillId="0" borderId="0" xfId="0" applyNumberFormat="1" applyFont="1" applyFill="1" applyAlignment="1" applyProtection="1">
      <alignment horizontal="left"/>
    </xf>
    <xf numFmtId="2" fontId="20" fillId="0" borderId="0" xfId="0" applyFont="1" applyFill="1">
      <alignment horizontal="justify"/>
    </xf>
    <xf numFmtId="37" fontId="20" fillId="0" borderId="0" xfId="0" applyNumberFormat="1" applyFont="1" applyFill="1" applyProtection="1">
      <alignment horizontal="justify"/>
    </xf>
    <xf numFmtId="10" fontId="20" fillId="0" borderId="0" xfId="0" applyNumberFormat="1" applyFont="1" applyFill="1" applyProtection="1">
      <alignment horizontal="justify"/>
    </xf>
    <xf numFmtId="1" fontId="20" fillId="0" borderId="0" xfId="0" applyNumberFormat="1" applyFont="1" applyFill="1">
      <alignment horizontal="justify"/>
    </xf>
    <xf numFmtId="6" fontId="17" fillId="0" borderId="0" xfId="2" applyNumberFormat="1" applyFont="1" applyFill="1" applyAlignment="1">
      <alignment horizontal="right"/>
    </xf>
    <xf numFmtId="165" fontId="2" fillId="0" borderId="0" xfId="0" applyNumberFormat="1" applyFont="1" applyFill="1" applyAlignment="1" applyProtection="1">
      <alignment horizontal="left"/>
    </xf>
    <xf numFmtId="169" fontId="3" fillId="0" borderId="0" xfId="0" applyNumberFormat="1" applyFont="1" applyFill="1">
      <alignment horizontal="justify"/>
    </xf>
    <xf numFmtId="165" fontId="3" fillId="0" borderId="0" xfId="0" applyNumberFormat="1" applyFont="1" applyFill="1" applyAlignment="1" applyProtection="1"/>
    <xf numFmtId="166" fontId="3" fillId="0" borderId="0" xfId="0" applyNumberFormat="1" applyFont="1" applyFill="1" applyAlignment="1" applyProtection="1">
      <alignment horizontal="left"/>
    </xf>
    <xf numFmtId="166" fontId="8" fillId="0" borderId="0" xfId="0" applyNumberFormat="1" applyFont="1" applyFill="1" applyAlignment="1" applyProtection="1">
      <alignment horizontal="left"/>
    </xf>
    <xf numFmtId="165" fontId="8" fillId="0" borderId="0" xfId="0" applyNumberFormat="1" applyFont="1" applyFill="1" applyAlignment="1" applyProtection="1">
      <alignment horizontal="left"/>
    </xf>
    <xf numFmtId="165" fontId="19" fillId="0" borderId="0" xfId="0" applyNumberFormat="1" applyFont="1" applyFill="1" applyAlignment="1" applyProtection="1">
      <alignment horizontal="left"/>
    </xf>
    <xf numFmtId="6" fontId="19" fillId="0" borderId="0" xfId="2" applyNumberFormat="1" applyFont="1" applyFill="1" applyAlignment="1">
      <alignment horizontal="right"/>
    </xf>
    <xf numFmtId="2" fontId="0" fillId="0" borderId="0" xfId="0" applyFont="1" applyFill="1" applyAlignment="1">
      <alignment horizontal="left"/>
    </xf>
    <xf numFmtId="2" fontId="19" fillId="0" borderId="0" xfId="0" applyFont="1" applyFill="1" applyAlignment="1">
      <alignment horizontal="left"/>
    </xf>
    <xf numFmtId="40" fontId="3" fillId="0" borderId="0" xfId="1" applyFont="1" applyFill="1" applyAlignment="1" applyProtection="1">
      <alignment horizontal="left"/>
    </xf>
    <xf numFmtId="2" fontId="15" fillId="0" borderId="0" xfId="0" applyFont="1" applyFill="1">
      <alignment horizontal="justify"/>
    </xf>
    <xf numFmtId="165" fontId="0" fillId="0" borderId="0" xfId="0" applyNumberFormat="1" applyFill="1" applyProtection="1">
      <alignment horizontal="justify"/>
    </xf>
    <xf numFmtId="2" fontId="0" fillId="0" borderId="0" xfId="0" applyFont="1" applyFill="1">
      <alignment horizontal="justify"/>
    </xf>
    <xf numFmtId="2" fontId="0" fillId="0" borderId="0" xfId="0" applyFill="1">
      <alignment horizontal="justify"/>
    </xf>
    <xf numFmtId="165" fontId="0" fillId="0" borderId="0" xfId="0" applyNumberFormat="1" applyFont="1" applyFill="1" applyAlignment="1" applyProtection="1">
      <alignment horizontal="left"/>
    </xf>
    <xf numFmtId="6" fontId="0" fillId="0" borderId="0" xfId="2" applyNumberFormat="1" applyFont="1" applyFill="1" applyAlignment="1">
      <alignment horizontal="right"/>
    </xf>
    <xf numFmtId="170" fontId="0" fillId="0" borderId="0" xfId="0" applyNumberFormat="1" applyFill="1" applyAlignment="1">
      <alignment horizontal="right"/>
    </xf>
    <xf numFmtId="165" fontId="0" fillId="0" borderId="0" xfId="0" applyNumberFormat="1" applyFont="1" applyFill="1" applyProtection="1">
      <alignment horizontal="justify"/>
    </xf>
    <xf numFmtId="6" fontId="0" fillId="0" borderId="0" xfId="2" applyNumberFormat="1" applyFont="1" applyFill="1" applyBorder="1" applyAlignment="1">
      <alignment horizontal="right"/>
    </xf>
    <xf numFmtId="2" fontId="0" fillId="0" borderId="0" xfId="0" applyFont="1" applyFill="1" applyBorder="1">
      <alignment horizontal="justify"/>
    </xf>
    <xf numFmtId="6" fontId="3" fillId="0" borderId="0" xfId="0" applyNumberFormat="1" applyFont="1" applyFill="1">
      <alignment horizontal="justify"/>
    </xf>
    <xf numFmtId="5" fontId="0" fillId="0" borderId="0" xfId="0" applyNumberFormat="1" applyFill="1" applyAlignment="1">
      <alignment horizontal="right"/>
    </xf>
    <xf numFmtId="0" fontId="3" fillId="0" borderId="0" xfId="2" applyNumberFormat="1" applyFont="1" applyFill="1" applyBorder="1" applyAlignment="1">
      <alignment horizontal="right"/>
    </xf>
    <xf numFmtId="2" fontId="9" fillId="0" borderId="0" xfId="0" applyFont="1" applyFill="1" applyAlignment="1"/>
    <xf numFmtId="165" fontId="18" fillId="0" borderId="0" xfId="0" applyNumberFormat="1" applyFont="1" applyFill="1" applyAlignment="1" applyProtection="1">
      <alignment horizontal="center"/>
    </xf>
    <xf numFmtId="2" fontId="18" fillId="0" borderId="0" xfId="0" applyFont="1" applyFill="1" applyAlignment="1">
      <alignment horizontal="center"/>
    </xf>
    <xf numFmtId="165" fontId="18" fillId="0" borderId="0" xfId="0" applyNumberFormat="1" applyFont="1" applyAlignment="1" applyProtection="1">
      <alignment horizontal="center"/>
    </xf>
    <xf numFmtId="2" fontId="18" fillId="0" borderId="0" xfId="0" applyFont="1" applyAlignment="1">
      <alignment horizontal="center"/>
    </xf>
    <xf numFmtId="2" fontId="0" fillId="0" borderId="0" xfId="0" applyAlignment="1">
      <alignment horizontal="left"/>
    </xf>
    <xf numFmtId="2" fontId="18" fillId="0" borderId="0" xfId="0" applyNumberFormat="1" applyFont="1" applyAlignment="1">
      <alignment horizontal="center"/>
    </xf>
    <xf numFmtId="165" fontId="18" fillId="0" borderId="0" xfId="0" applyNumberFormat="1" applyFont="1" applyFill="1" applyAlignment="1" applyProtection="1"/>
    <xf numFmtId="2" fontId="18" fillId="0" borderId="0" xfId="0" applyFont="1" applyFill="1" applyAlignment="1"/>
    <xf numFmtId="2" fontId="17" fillId="0" borderId="0" xfId="0" applyFont="1" applyFill="1" applyAlignment="1"/>
    <xf numFmtId="165" fontId="18" fillId="0" borderId="0" xfId="0" applyNumberFormat="1" applyFont="1" applyAlignment="1" applyProtection="1"/>
    <xf numFmtId="2" fontId="18" fillId="0" borderId="0" xfId="0" applyFont="1" applyAlignment="1"/>
  </cellXfs>
  <cellStyles count="5">
    <cellStyle name="Comma" xfId="1" builtinId="3"/>
    <cellStyle name="Currency" xfId="2" builtinId="4"/>
    <cellStyle name="Currency 2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3"/>
  <sheetViews>
    <sheetView zoomScaleNormal="100" workbookViewId="0">
      <selection activeCell="L43" sqref="L43"/>
    </sheetView>
  </sheetViews>
  <sheetFormatPr defaultRowHeight="12.75" x14ac:dyDescent="0.2"/>
  <cols>
    <col min="1" max="1" width="15.42578125" customWidth="1"/>
    <col min="2" max="2" width="16" customWidth="1"/>
    <col min="3" max="4" width="11.7109375" customWidth="1"/>
    <col min="5" max="5" width="15" customWidth="1"/>
    <col min="6" max="6" width="15.42578125" customWidth="1"/>
    <col min="7" max="7" width="11.7109375" customWidth="1"/>
    <col min="8" max="10" width="0" hidden="1" customWidth="1"/>
  </cols>
  <sheetData>
    <row r="1" spans="1:12" ht="15" x14ac:dyDescent="0.25">
      <c r="A1" s="38" t="s">
        <v>489</v>
      </c>
      <c r="B1" s="39"/>
      <c r="C1" s="39"/>
      <c r="D1" s="39"/>
      <c r="E1" s="39"/>
      <c r="F1" s="39"/>
      <c r="G1" s="39"/>
      <c r="H1" s="39"/>
      <c r="I1" s="40"/>
      <c r="J1" s="39"/>
      <c r="K1" s="41"/>
      <c r="L1" s="4"/>
    </row>
    <row r="2" spans="1:12" ht="15" x14ac:dyDescent="0.25">
      <c r="A2" s="38" t="s">
        <v>769</v>
      </c>
      <c r="B2" s="39"/>
      <c r="C2" s="39"/>
      <c r="D2" s="39"/>
      <c r="E2" s="39"/>
      <c r="F2" s="39"/>
      <c r="G2" s="39"/>
      <c r="H2" s="39"/>
      <c r="I2" s="40"/>
      <c r="J2" s="39"/>
      <c r="K2" s="41"/>
      <c r="L2" s="4"/>
    </row>
    <row r="3" spans="1:12" ht="15" x14ac:dyDescent="0.25">
      <c r="A3" s="42"/>
      <c r="B3" s="43"/>
      <c r="C3" s="43"/>
      <c r="D3" s="43"/>
      <c r="E3" s="43"/>
      <c r="F3" s="43"/>
      <c r="G3" s="43"/>
      <c r="H3" s="43"/>
      <c r="I3" s="41"/>
      <c r="J3" s="43"/>
      <c r="K3" s="41"/>
      <c r="L3" s="4"/>
    </row>
    <row r="4" spans="1:12" ht="15" x14ac:dyDescent="0.25">
      <c r="A4" s="44" t="s">
        <v>684</v>
      </c>
      <c r="B4" s="45"/>
      <c r="C4" s="43"/>
      <c r="D4" s="43"/>
      <c r="E4" s="43"/>
      <c r="F4" s="43"/>
      <c r="G4" s="43"/>
      <c r="H4" s="43"/>
      <c r="I4" s="41"/>
      <c r="J4" s="43"/>
      <c r="K4" s="41"/>
      <c r="L4" s="4"/>
    </row>
    <row r="5" spans="1:12" ht="15" x14ac:dyDescent="0.25">
      <c r="A5" s="195" t="s">
        <v>772</v>
      </c>
      <c r="B5" s="45"/>
      <c r="C5" s="43"/>
      <c r="D5" s="43"/>
      <c r="E5" s="43"/>
      <c r="F5" s="43"/>
      <c r="G5" s="43"/>
      <c r="H5" s="43"/>
      <c r="I5" s="41"/>
      <c r="J5" s="43"/>
      <c r="K5" s="41"/>
      <c r="L5" s="4"/>
    </row>
    <row r="6" spans="1:12" x14ac:dyDescent="0.2">
      <c r="A6" s="6"/>
      <c r="B6" s="6"/>
      <c r="C6" s="6"/>
      <c r="D6" s="7"/>
      <c r="E6" s="6"/>
      <c r="F6" s="6"/>
      <c r="G6" s="6"/>
      <c r="H6" s="6"/>
      <c r="I6" s="8"/>
      <c r="J6" s="8"/>
      <c r="K6" s="9"/>
      <c r="L6" s="10"/>
    </row>
    <row r="7" spans="1:12" x14ac:dyDescent="0.2">
      <c r="A7" s="2"/>
      <c r="B7" s="11"/>
      <c r="C7" s="49"/>
      <c r="D7" s="49" t="s">
        <v>490</v>
      </c>
      <c r="E7" s="50"/>
      <c r="F7" s="49"/>
      <c r="G7" s="50"/>
      <c r="H7" s="11"/>
      <c r="I7" s="12"/>
      <c r="J7" s="11"/>
      <c r="K7" s="12"/>
      <c r="L7" s="4"/>
    </row>
    <row r="8" spans="1:12" x14ac:dyDescent="0.2">
      <c r="A8" s="3"/>
      <c r="B8" s="3"/>
      <c r="C8" s="47" t="s">
        <v>491</v>
      </c>
      <c r="D8" s="47" t="s">
        <v>326</v>
      </c>
      <c r="E8" s="48" t="s">
        <v>492</v>
      </c>
      <c r="F8" s="47" t="s">
        <v>493</v>
      </c>
      <c r="G8" s="48" t="s">
        <v>494</v>
      </c>
      <c r="H8" s="3"/>
      <c r="I8" s="4"/>
      <c r="J8" s="3"/>
      <c r="K8" s="4"/>
      <c r="L8" s="4"/>
    </row>
    <row r="9" spans="1:12" x14ac:dyDescent="0.2">
      <c r="A9" s="2"/>
      <c r="B9" s="3"/>
      <c r="C9" s="47" t="s">
        <v>495</v>
      </c>
      <c r="D9" s="47" t="s">
        <v>496</v>
      </c>
      <c r="E9" s="48" t="s">
        <v>496</v>
      </c>
      <c r="F9" s="47"/>
      <c r="G9" s="48" t="s">
        <v>421</v>
      </c>
      <c r="H9" s="3"/>
      <c r="I9" s="4"/>
      <c r="J9" s="3"/>
      <c r="K9" s="4"/>
      <c r="L9" s="4"/>
    </row>
    <row r="10" spans="1:12" x14ac:dyDescent="0.2">
      <c r="A10" s="56" t="s">
        <v>497</v>
      </c>
      <c r="B10" s="3"/>
      <c r="C10" s="60">
        <f>'GF06.XLS'!S83</f>
        <v>950000</v>
      </c>
      <c r="D10" s="60">
        <f>LCBUDRB.XLS!O33+LCEMF.XLS!E42+'CJEF.XLS'!H14+LCSWM.XLS!M34+SHIPBUD.XLS!J16+GTSBU.XLS!I15+'911EMERG.XLS'!E36</f>
        <v>1089561</v>
      </c>
      <c r="E10" s="66">
        <f>COREN!L16+'CAPITAL PROJ'!L16</f>
        <v>2745490</v>
      </c>
      <c r="F10" s="66">
        <f>INDPK.XLS!D15</f>
        <v>163004</v>
      </c>
      <c r="G10" s="67">
        <f>SUM(C10:F10)</f>
        <v>4948055</v>
      </c>
      <c r="H10" s="3"/>
      <c r="I10" s="4"/>
      <c r="J10" s="4"/>
      <c r="K10" s="4"/>
      <c r="L10" s="4"/>
    </row>
    <row r="11" spans="1:12" x14ac:dyDescent="0.2">
      <c r="A11" s="56" t="s">
        <v>498</v>
      </c>
      <c r="B11" s="3"/>
      <c r="C11" s="29"/>
      <c r="D11" s="29"/>
      <c r="E11" s="30"/>
      <c r="F11" s="69"/>
      <c r="G11" s="70"/>
      <c r="H11" s="3"/>
      <c r="I11" s="4"/>
      <c r="J11" s="4"/>
      <c r="K11" s="4"/>
      <c r="L11" s="4"/>
    </row>
    <row r="12" spans="1:12" x14ac:dyDescent="0.2">
      <c r="A12" s="53" t="s">
        <v>332</v>
      </c>
      <c r="B12" s="54" t="s">
        <v>499</v>
      </c>
      <c r="C12" s="61"/>
      <c r="D12" s="62"/>
      <c r="E12" s="63"/>
      <c r="F12" s="63"/>
      <c r="G12" s="64"/>
      <c r="H12" s="3"/>
      <c r="I12" s="4"/>
      <c r="J12" s="4"/>
      <c r="K12" s="4"/>
      <c r="L12" s="4"/>
    </row>
    <row r="13" spans="1:12" x14ac:dyDescent="0.2">
      <c r="A13" s="51" t="s">
        <v>500</v>
      </c>
      <c r="B13" s="126">
        <v>9.6999999999999993</v>
      </c>
      <c r="C13" s="62">
        <f>'GF06.XLS'!T12</f>
        <v>2574770</v>
      </c>
      <c r="D13" s="62"/>
      <c r="E13" s="63"/>
      <c r="F13" s="63"/>
      <c r="G13" s="64">
        <f t="shared" ref="G13:G19" si="0">SUM(C13:F13)</f>
        <v>2574770</v>
      </c>
      <c r="H13" s="3"/>
      <c r="I13" s="4"/>
      <c r="J13" s="4"/>
      <c r="K13" s="4"/>
      <c r="L13" s="4"/>
    </row>
    <row r="14" spans="1:12" x14ac:dyDescent="0.2">
      <c r="A14" s="51" t="s">
        <v>501</v>
      </c>
      <c r="B14" s="46"/>
      <c r="C14" s="62">
        <f>'GF06.XLS'!S13</f>
        <v>28500</v>
      </c>
      <c r="D14" s="62">
        <f>LCBUDRB.XLS!O6+LCBUDRB.XLS!O7+'911EMERG.XLS'!E12+'911EMERG.XLS'!E13</f>
        <v>228445</v>
      </c>
      <c r="E14" s="63">
        <f>COREN!L5+'CAPITAL PROJ'!L5</f>
        <v>1139451</v>
      </c>
      <c r="F14" s="63"/>
      <c r="G14" s="64">
        <f t="shared" si="0"/>
        <v>1396396</v>
      </c>
      <c r="H14" s="3"/>
      <c r="I14" s="4"/>
      <c r="J14" s="4"/>
      <c r="K14" s="4"/>
      <c r="L14" s="4"/>
    </row>
    <row r="15" spans="1:12" x14ac:dyDescent="0.2">
      <c r="A15" s="53" t="s">
        <v>385</v>
      </c>
      <c r="B15" s="46"/>
      <c r="C15" s="62">
        <f>'GF06.XLS'!T58</f>
        <v>141475</v>
      </c>
      <c r="D15" s="62">
        <f>LCEMF.XLS!F19+LCSWM.XLS!N15</f>
        <v>313700</v>
      </c>
      <c r="E15" s="63"/>
      <c r="F15" s="63">
        <f>INDPK.XLS!D6+INDPK.XLS!D5</f>
        <v>52800</v>
      </c>
      <c r="G15" s="64">
        <f t="shared" si="0"/>
        <v>507975</v>
      </c>
      <c r="H15" s="3"/>
      <c r="I15" s="4"/>
      <c r="J15" s="4"/>
      <c r="K15" s="4"/>
      <c r="L15" s="4"/>
    </row>
    <row r="16" spans="1:12" x14ac:dyDescent="0.2">
      <c r="A16" s="51" t="s">
        <v>478</v>
      </c>
      <c r="B16" s="46"/>
      <c r="C16" s="62">
        <f>'GF06.XLS'!T39</f>
        <v>1903413</v>
      </c>
      <c r="D16" s="62">
        <f>LCBUDRB.XLS!P15+LCSWM.XLS!M7+SHIPBUD.XLS!J5+GTSBU.XLS!I6+'911EMERG.XLS'!F17+LCEMF.XLS!E13+LCBUDRB.XLS!O10+'911EMERG.XLS'!E15+'911EMERG.XLS'!E16</f>
        <v>3484807</v>
      </c>
      <c r="E16" s="63"/>
      <c r="F16" s="63"/>
      <c r="G16" s="64">
        <f t="shared" si="0"/>
        <v>5388220</v>
      </c>
      <c r="H16" s="3"/>
      <c r="I16" s="4"/>
      <c r="J16" s="4"/>
      <c r="K16" s="4"/>
      <c r="L16" s="4"/>
    </row>
    <row r="17" spans="1:12" x14ac:dyDescent="0.2">
      <c r="A17" s="52" t="s">
        <v>4</v>
      </c>
      <c r="B17" s="46"/>
      <c r="C17" s="62">
        <f>'GF06.XLS'!T20</f>
        <v>45000</v>
      </c>
      <c r="D17" s="62"/>
      <c r="E17" s="62"/>
      <c r="F17" s="62"/>
      <c r="G17" s="65">
        <f t="shared" si="0"/>
        <v>45000</v>
      </c>
      <c r="H17" s="3"/>
      <c r="I17" s="4"/>
      <c r="J17" s="4"/>
      <c r="K17" s="4"/>
      <c r="L17" s="4"/>
    </row>
    <row r="18" spans="1:12" x14ac:dyDescent="0.2">
      <c r="A18" s="51" t="s">
        <v>502</v>
      </c>
      <c r="B18" s="46"/>
      <c r="C18" s="62">
        <f>'GF06.XLS'!T63</f>
        <v>14200</v>
      </c>
      <c r="D18" s="62">
        <f>'911EMERG.XLS'!E21+'CJEF.XLS'!H6</f>
        <v>5500</v>
      </c>
      <c r="E18" s="63"/>
      <c r="F18" s="63"/>
      <c r="G18" s="64">
        <f t="shared" si="0"/>
        <v>19700</v>
      </c>
      <c r="H18" s="3"/>
      <c r="I18" s="4"/>
      <c r="J18" s="4"/>
      <c r="K18" s="4"/>
      <c r="L18" s="4"/>
    </row>
    <row r="19" spans="1:12" x14ac:dyDescent="0.2">
      <c r="A19" s="51" t="s">
        <v>503</v>
      </c>
      <c r="B19" s="46"/>
      <c r="C19" s="62">
        <f>'GF06.XLS'!T75</f>
        <v>702950</v>
      </c>
      <c r="D19" s="62">
        <f>LCBUDRB.XLS!P20+LCEMF.XLS!F26+'CJEF.XLS'!H7+LCSWM.XLS!N22+'911EMERG.XLS'!F27+SHIPBUD.XLS!J6+SHIPBUD.XLS!J7+GTSBU.XLS!I7</f>
        <v>1294550</v>
      </c>
      <c r="E19" s="63">
        <f>COREN!L8+'CAPITAL PROJ'!L8</f>
        <v>3000</v>
      </c>
      <c r="F19" s="63">
        <f>INDPK.XLS!D7</f>
        <v>500</v>
      </c>
      <c r="G19" s="64">
        <f t="shared" si="0"/>
        <v>2001000</v>
      </c>
      <c r="H19" s="3"/>
      <c r="I19" s="4"/>
      <c r="J19" s="4"/>
      <c r="K19" s="4"/>
      <c r="L19" s="4"/>
    </row>
    <row r="20" spans="1:12" x14ac:dyDescent="0.2">
      <c r="A20" s="14"/>
      <c r="B20" s="46"/>
      <c r="C20" s="62"/>
      <c r="D20" s="62"/>
      <c r="E20" s="63"/>
      <c r="F20" s="63"/>
      <c r="G20" s="64"/>
      <c r="H20" s="3"/>
      <c r="I20" s="4"/>
      <c r="J20" s="4"/>
      <c r="K20" s="4"/>
      <c r="L20" s="4"/>
    </row>
    <row r="21" spans="1:12" x14ac:dyDescent="0.2">
      <c r="A21" s="55" t="s">
        <v>504</v>
      </c>
      <c r="B21" s="3"/>
      <c r="C21" s="60">
        <f>SUM(C12:C20)</f>
        <v>5410308</v>
      </c>
      <c r="D21" s="60">
        <f>SUM(D13:D20)</f>
        <v>5327002</v>
      </c>
      <c r="E21" s="66">
        <f>SUM(E14:E20)</f>
        <v>1142451</v>
      </c>
      <c r="F21" s="66">
        <f>SUM(F15:F20)</f>
        <v>53300</v>
      </c>
      <c r="G21" s="67">
        <f>SUM(C21:F21)</f>
        <v>11933061</v>
      </c>
      <c r="H21" s="3"/>
      <c r="I21" s="4"/>
      <c r="J21" s="4"/>
      <c r="K21" s="4"/>
      <c r="L21" s="4"/>
    </row>
    <row r="22" spans="1:12" x14ac:dyDescent="0.2">
      <c r="A22" s="55" t="s">
        <v>505</v>
      </c>
      <c r="B22" s="3"/>
      <c r="C22" s="60"/>
      <c r="D22" s="60"/>
      <c r="E22" s="66"/>
      <c r="F22" s="66"/>
      <c r="G22" s="67"/>
      <c r="H22" s="3"/>
      <c r="I22" s="4"/>
      <c r="J22" s="4"/>
      <c r="K22" s="4"/>
      <c r="L22" s="4"/>
    </row>
    <row r="23" spans="1:12" x14ac:dyDescent="0.2">
      <c r="A23" s="55" t="s">
        <v>329</v>
      </c>
      <c r="B23" s="3"/>
      <c r="C23" s="60">
        <f>'GF06.XLS'!S78</f>
        <v>270515.40000000002</v>
      </c>
      <c r="D23" s="60">
        <f>LCBUDRB.XLS!O25+LCEMF.XLS!E34+'CJEF.XLS'!H10+LCSWM.XLS!M28+SHIPBUD.XLS!J10+GTSBU.XLS!I10+'911EMERG.XLS'!E31</f>
        <v>266350.10000000003</v>
      </c>
      <c r="E23" s="60">
        <f>COREN!L11+'CAPITAL PROJ'!L11</f>
        <v>57122.55</v>
      </c>
      <c r="F23" s="60">
        <f>INDPK.XLS!D10</f>
        <v>2665</v>
      </c>
      <c r="G23" s="68">
        <f>SUM(C23:F23)</f>
        <v>596653.05000000005</v>
      </c>
      <c r="H23" s="3"/>
      <c r="I23" s="4"/>
      <c r="J23" s="4"/>
      <c r="K23" s="4"/>
      <c r="L23" s="4"/>
    </row>
    <row r="24" spans="1:12" x14ac:dyDescent="0.2">
      <c r="A24" s="55" t="s">
        <v>506</v>
      </c>
      <c r="B24" s="3"/>
      <c r="C24" s="60"/>
      <c r="D24" s="60"/>
      <c r="E24" s="66"/>
      <c r="F24" s="66"/>
      <c r="G24" s="67"/>
      <c r="H24" s="3"/>
      <c r="I24" s="4"/>
      <c r="J24" s="4"/>
      <c r="K24" s="4"/>
      <c r="L24" s="4"/>
    </row>
    <row r="25" spans="1:12" x14ac:dyDescent="0.2">
      <c r="A25" s="55" t="s">
        <v>507</v>
      </c>
      <c r="B25" s="3"/>
      <c r="C25" s="60">
        <f>C21-C23</f>
        <v>5139792.5999999996</v>
      </c>
      <c r="D25" s="60">
        <f>D21-D23</f>
        <v>5060651.9000000004</v>
      </c>
      <c r="E25" s="60">
        <f>E21-E23</f>
        <v>1085328.45</v>
      </c>
      <c r="F25" s="60">
        <f>F21-F23</f>
        <v>50635</v>
      </c>
      <c r="G25" s="68">
        <f>SUM(C25:F25)</f>
        <v>11336407.949999999</v>
      </c>
      <c r="H25" s="3"/>
      <c r="I25" s="4"/>
      <c r="J25" s="4"/>
      <c r="K25" s="4"/>
      <c r="L25" s="4"/>
    </row>
    <row r="26" spans="1:12" x14ac:dyDescent="0.2">
      <c r="A26" s="55" t="s">
        <v>508</v>
      </c>
      <c r="B26" s="3"/>
      <c r="C26" s="60"/>
      <c r="D26" s="60"/>
      <c r="E26" s="66"/>
      <c r="F26" s="66"/>
      <c r="G26" s="67"/>
      <c r="H26" s="3"/>
      <c r="I26" s="4"/>
      <c r="J26" s="4"/>
      <c r="K26" s="4"/>
      <c r="L26" s="4"/>
    </row>
    <row r="27" spans="1:12" x14ac:dyDescent="0.2">
      <c r="A27" s="55" t="s">
        <v>509</v>
      </c>
      <c r="B27" s="3"/>
      <c r="C27" s="60">
        <f>C10+C25</f>
        <v>6089792.5999999996</v>
      </c>
      <c r="D27" s="60">
        <f>D10+D25</f>
        <v>6150212.9000000004</v>
      </c>
      <c r="E27" s="60">
        <f>E10+E25</f>
        <v>3830818.45</v>
      </c>
      <c r="F27" s="60">
        <f>F10+F25</f>
        <v>213639</v>
      </c>
      <c r="G27" s="68">
        <f>SUM(C27:F27)</f>
        <v>16284462.949999999</v>
      </c>
      <c r="H27" s="3"/>
      <c r="I27" s="4"/>
      <c r="J27" s="4"/>
      <c r="K27" s="4"/>
      <c r="L27" s="4"/>
    </row>
    <row r="28" spans="1:12" x14ac:dyDescent="0.2">
      <c r="A28" s="51"/>
      <c r="B28" s="3"/>
      <c r="C28" s="60"/>
      <c r="D28" s="60"/>
      <c r="E28" s="66"/>
      <c r="F28" s="66"/>
      <c r="G28" s="67"/>
      <c r="H28" s="3"/>
      <c r="I28" s="4"/>
      <c r="J28" s="4"/>
      <c r="K28" s="4"/>
      <c r="L28" s="4"/>
    </row>
    <row r="29" spans="1:12" x14ac:dyDescent="0.2">
      <c r="A29" s="59" t="s">
        <v>510</v>
      </c>
      <c r="B29" s="3"/>
      <c r="C29" s="29"/>
      <c r="D29" s="29"/>
      <c r="E29" s="30"/>
      <c r="F29" s="69"/>
      <c r="G29" s="70"/>
      <c r="H29" s="3"/>
      <c r="I29" s="4"/>
      <c r="J29" s="4"/>
      <c r="K29" s="4"/>
      <c r="L29" s="4"/>
    </row>
    <row r="30" spans="1:12" x14ac:dyDescent="0.2">
      <c r="A30" s="57" t="s">
        <v>511</v>
      </c>
      <c r="B30" s="3"/>
      <c r="C30" s="86">
        <f>'GF06.XLS'!T354</f>
        <v>3157454.5395</v>
      </c>
      <c r="D30" s="86"/>
      <c r="E30" s="86">
        <f>'CAPITAL PROJ'!M29</f>
        <v>1685000</v>
      </c>
      <c r="F30" s="86"/>
      <c r="G30" s="87">
        <f t="shared" ref="G30:G37" si="1">SUM(C30:F30)</f>
        <v>4842454.5395</v>
      </c>
      <c r="H30" s="3"/>
      <c r="I30" s="4"/>
      <c r="J30" s="4"/>
      <c r="K30" s="4"/>
      <c r="L30" s="4"/>
    </row>
    <row r="31" spans="1:12" x14ac:dyDescent="0.2">
      <c r="A31" s="53" t="s">
        <v>512</v>
      </c>
      <c r="B31" s="3"/>
      <c r="C31" s="86">
        <f>'GF06.XLS'!T216</f>
        <v>2291376</v>
      </c>
      <c r="D31" s="86">
        <f>LCEMF.XLS!E80+'CJEF.XLS'!H28+GTSBU.XLS!J30+'911EMERG.XLS'!E59</f>
        <v>1999733</v>
      </c>
      <c r="E31" s="86"/>
      <c r="F31" s="86"/>
      <c r="G31" s="87">
        <f t="shared" si="1"/>
        <v>4291109</v>
      </c>
      <c r="H31" s="3"/>
      <c r="I31" s="4"/>
      <c r="J31" s="4"/>
      <c r="K31" s="4"/>
      <c r="L31" s="4"/>
    </row>
    <row r="32" spans="1:12" x14ac:dyDescent="0.2">
      <c r="A32" s="51" t="s">
        <v>513</v>
      </c>
      <c r="B32" s="3"/>
      <c r="C32" s="86">
        <f>'GF06.XLS'!T272</f>
        <v>267965.5575</v>
      </c>
      <c r="D32" s="86">
        <f>LCSWM.XLS!M68+SHIPBUD.XLS!K29</f>
        <v>1097841</v>
      </c>
      <c r="E32" s="88"/>
      <c r="F32" s="88">
        <f>INDPK.XLS!D33</f>
        <v>167196</v>
      </c>
      <c r="G32" s="89">
        <f t="shared" si="1"/>
        <v>1533002.5575000001</v>
      </c>
      <c r="H32" s="3"/>
      <c r="I32" s="4"/>
      <c r="J32" s="4"/>
      <c r="K32" s="4"/>
      <c r="L32" s="4"/>
    </row>
    <row r="33" spans="1:12" x14ac:dyDescent="0.2">
      <c r="A33" s="51" t="s">
        <v>180</v>
      </c>
      <c r="B33" s="3"/>
      <c r="C33" s="86"/>
      <c r="D33" s="86">
        <f>LCBUDRB.XLS!O77</f>
        <v>2855144</v>
      </c>
      <c r="E33" s="88"/>
      <c r="F33" s="88"/>
      <c r="G33" s="89">
        <f t="shared" si="1"/>
        <v>2855144</v>
      </c>
      <c r="H33" s="3"/>
      <c r="I33" s="4"/>
      <c r="J33" s="4"/>
      <c r="K33" s="4"/>
      <c r="L33" s="4"/>
    </row>
    <row r="34" spans="1:12" x14ac:dyDescent="0.2">
      <c r="A34" s="51" t="s">
        <v>514</v>
      </c>
      <c r="B34" s="3"/>
      <c r="C34" s="86"/>
      <c r="D34" s="86"/>
      <c r="E34" s="88">
        <f>COREN!M31</f>
        <v>677500</v>
      </c>
      <c r="F34" s="88"/>
      <c r="G34" s="89">
        <f t="shared" si="1"/>
        <v>677500</v>
      </c>
      <c r="H34" s="3"/>
      <c r="I34" s="4"/>
      <c r="J34" s="4"/>
      <c r="K34" s="4"/>
      <c r="L34" s="4"/>
    </row>
    <row r="35" spans="1:12" x14ac:dyDescent="0.2">
      <c r="A35" s="51" t="s">
        <v>515</v>
      </c>
      <c r="B35" s="3"/>
      <c r="C35" s="86">
        <f>'GF06.XLS'!S294</f>
        <v>212175</v>
      </c>
      <c r="D35" s="86"/>
      <c r="E35" s="88"/>
      <c r="F35" s="88"/>
      <c r="G35" s="89">
        <f t="shared" si="1"/>
        <v>212175</v>
      </c>
      <c r="H35" s="3"/>
      <c r="I35" s="4"/>
      <c r="J35" s="4"/>
      <c r="K35" s="4"/>
      <c r="L35" s="4"/>
    </row>
    <row r="36" spans="1:12" x14ac:dyDescent="0.2">
      <c r="A36" s="51" t="s">
        <v>92</v>
      </c>
      <c r="B36" s="3"/>
      <c r="C36" s="86">
        <f>'GF06.XLS'!T122</f>
        <v>121093</v>
      </c>
      <c r="D36" s="86">
        <f>SHIPBUD.XLS!J29</f>
        <v>15000</v>
      </c>
      <c r="E36" s="88"/>
      <c r="F36" s="88"/>
      <c r="G36" s="89">
        <f t="shared" si="1"/>
        <v>136093</v>
      </c>
      <c r="H36" s="3"/>
      <c r="I36" s="4"/>
      <c r="J36" s="4"/>
      <c r="K36" s="4"/>
      <c r="L36" s="4"/>
    </row>
    <row r="37" spans="1:12" x14ac:dyDescent="0.2">
      <c r="A37" s="58" t="s">
        <v>516</v>
      </c>
      <c r="B37" s="3"/>
      <c r="C37" s="86">
        <f>SUM(C30:C36)</f>
        <v>6050064.0970000001</v>
      </c>
      <c r="D37" s="86">
        <f>SUM(D30:D36)</f>
        <v>5967718</v>
      </c>
      <c r="E37" s="88">
        <f>SUM(E30:E36)</f>
        <v>2362500</v>
      </c>
      <c r="F37" s="88">
        <f>SUM(F30:F36)</f>
        <v>167196</v>
      </c>
      <c r="G37" s="89">
        <f t="shared" si="1"/>
        <v>14547478.096999999</v>
      </c>
      <c r="H37" s="3"/>
      <c r="I37" s="4"/>
      <c r="J37" s="4"/>
      <c r="K37" s="4"/>
      <c r="L37" s="4"/>
    </row>
    <row r="38" spans="1:12" x14ac:dyDescent="0.2">
      <c r="A38" s="53" t="s">
        <v>517</v>
      </c>
      <c r="B38" s="3"/>
      <c r="C38" s="62">
        <f>'GF06.XLS'!T402</f>
        <v>39728.50299999956</v>
      </c>
      <c r="D38" s="62">
        <f>LCBUDRB.XLS!O82+LCBUDRB.XLS!O83+LCEMF.XLS!E83+LCEMF.XLS!E84+'CJEF.XLS'!H33+LCSWM.XLS!M72+LCSWM.XLS!M73+SHIPBUD.XLS!K34+'911EMERG.XLS'!E62+GTSBU.XLS!I34</f>
        <v>182494.90000000014</v>
      </c>
      <c r="E38" s="62">
        <f>COREN!L34+'CAPITAL PROJ'!L34</f>
        <v>1468318.4500000002</v>
      </c>
      <c r="F38" s="62">
        <f>INDPK.XLS!D37</f>
        <v>46443</v>
      </c>
      <c r="G38" s="65">
        <f>C38+D38+E38+F38</f>
        <v>1736984.8529999999</v>
      </c>
      <c r="H38" s="3"/>
      <c r="I38" s="4"/>
      <c r="J38" s="4"/>
      <c r="K38" s="4"/>
      <c r="L38" s="4"/>
    </row>
    <row r="39" spans="1:12" x14ac:dyDescent="0.2">
      <c r="A39" s="55" t="s">
        <v>518</v>
      </c>
      <c r="B39" s="3"/>
      <c r="C39" s="29"/>
      <c r="D39" s="29"/>
      <c r="E39" s="30"/>
      <c r="F39" s="69"/>
      <c r="G39" s="70"/>
      <c r="H39" s="3"/>
      <c r="I39" s="4"/>
      <c r="J39" s="4"/>
      <c r="K39" s="4"/>
      <c r="L39" s="4"/>
    </row>
    <row r="40" spans="1:12" x14ac:dyDescent="0.2">
      <c r="A40" s="55" t="s">
        <v>519</v>
      </c>
      <c r="B40" s="3"/>
      <c r="C40" s="86">
        <f>SUM(C37:C39)</f>
        <v>6089792.5999999996</v>
      </c>
      <c r="D40" s="86">
        <f>SUM(D37:D39)</f>
        <v>6150212.9000000004</v>
      </c>
      <c r="E40" s="86">
        <f>SUM(E37:E39)</f>
        <v>3830818.45</v>
      </c>
      <c r="F40" s="86">
        <f>SUM(F37:F39)</f>
        <v>213639</v>
      </c>
      <c r="G40" s="87">
        <f>SUM(C40:F40)</f>
        <v>16284462.949999999</v>
      </c>
      <c r="H40" s="3"/>
      <c r="I40" s="4"/>
      <c r="J40" s="4"/>
      <c r="K40" s="4"/>
      <c r="L40" s="4"/>
    </row>
    <row r="41" spans="1:12" x14ac:dyDescent="0.2">
      <c r="A41" s="14"/>
      <c r="B41" s="3"/>
      <c r="C41" s="3"/>
      <c r="D41" s="5"/>
      <c r="E41" s="13"/>
      <c r="F41" s="15"/>
      <c r="G41" s="13"/>
      <c r="H41" s="3"/>
      <c r="I41" s="4"/>
      <c r="J41" s="4"/>
      <c r="K41" s="4"/>
      <c r="L41" s="4"/>
    </row>
    <row r="42" spans="1:12" x14ac:dyDescent="0.2">
      <c r="A42" s="14" t="s">
        <v>520</v>
      </c>
      <c r="B42" s="3"/>
      <c r="C42" s="3"/>
      <c r="D42" s="5"/>
      <c r="E42" s="13"/>
      <c r="F42" s="15"/>
      <c r="G42" s="13"/>
      <c r="H42" s="3"/>
      <c r="I42" s="4"/>
      <c r="J42" s="4"/>
      <c r="K42" s="4"/>
      <c r="L42" s="4"/>
    </row>
    <row r="43" spans="1:12" x14ac:dyDescent="0.2">
      <c r="A43" s="14" t="s">
        <v>521</v>
      </c>
      <c r="B43" s="3"/>
      <c r="C43" s="3"/>
      <c r="D43" s="5"/>
      <c r="E43" s="13"/>
      <c r="F43" s="15"/>
      <c r="G43" s="13"/>
      <c r="H43" s="3"/>
      <c r="I43" s="4"/>
      <c r="J43" s="4"/>
      <c r="K43" s="4"/>
      <c r="L43" s="4"/>
    </row>
    <row r="44" spans="1:12" x14ac:dyDescent="0.2">
      <c r="A44" s="16"/>
      <c r="B44" s="3"/>
      <c r="C44" s="3"/>
      <c r="D44" s="5"/>
      <c r="E44" s="13"/>
      <c r="F44" s="15"/>
      <c r="G44" s="13"/>
      <c r="H44" s="3"/>
      <c r="I44" s="4"/>
      <c r="J44" s="4"/>
      <c r="K44" s="4"/>
      <c r="L44" s="4"/>
    </row>
    <row r="45" spans="1:12" x14ac:dyDescent="0.2">
      <c r="A45" s="14"/>
      <c r="B45" s="3"/>
      <c r="C45" s="3"/>
      <c r="D45" s="3"/>
      <c r="E45" s="13"/>
      <c r="F45" s="15"/>
      <c r="G45" s="13"/>
      <c r="H45" s="3"/>
      <c r="I45" s="4"/>
      <c r="J45" s="4"/>
      <c r="K45" s="4"/>
      <c r="L45" s="4"/>
    </row>
    <row r="46" spans="1:12" x14ac:dyDescent="0.2">
      <c r="A46" s="14"/>
      <c r="B46" s="3"/>
      <c r="C46" s="3"/>
      <c r="D46" s="5"/>
      <c r="E46" s="13"/>
      <c r="F46" s="15"/>
      <c r="G46" s="13"/>
      <c r="H46" s="3"/>
      <c r="I46" s="4"/>
      <c r="J46" s="4"/>
      <c r="K46" s="4"/>
      <c r="L46" s="4"/>
    </row>
    <row r="47" spans="1:12" x14ac:dyDescent="0.2">
      <c r="A47" s="14"/>
      <c r="B47" s="3"/>
      <c r="C47" s="3"/>
      <c r="D47" s="5"/>
      <c r="E47" s="13"/>
      <c r="F47" s="15"/>
      <c r="G47" s="13"/>
      <c r="H47" s="3"/>
      <c r="I47" s="4"/>
      <c r="J47" s="4"/>
      <c r="K47" s="4"/>
      <c r="L47" s="4"/>
    </row>
    <row r="48" spans="1:12" x14ac:dyDescent="0.2">
      <c r="A48" s="5"/>
      <c r="B48" s="3"/>
      <c r="C48" s="3"/>
      <c r="D48" s="5"/>
      <c r="E48" s="13"/>
      <c r="F48" s="15"/>
      <c r="G48" s="13"/>
      <c r="H48" s="3"/>
      <c r="I48" s="4"/>
      <c r="J48" s="4"/>
      <c r="K48" s="4"/>
      <c r="L48" s="4"/>
    </row>
    <row r="49" spans="1:12" x14ac:dyDescent="0.2">
      <c r="A49" s="14"/>
      <c r="B49" s="3"/>
      <c r="C49" s="3"/>
      <c r="D49" s="5"/>
      <c r="E49" s="3"/>
      <c r="F49" s="3"/>
      <c r="G49" s="3"/>
      <c r="H49" s="3"/>
      <c r="I49" s="4"/>
      <c r="J49" s="4"/>
      <c r="K49" s="4"/>
      <c r="L49" s="4"/>
    </row>
    <row r="50" spans="1:12" x14ac:dyDescent="0.2">
      <c r="A50" s="14"/>
      <c r="B50" s="3"/>
      <c r="C50" s="3"/>
      <c r="D50" s="5"/>
      <c r="E50" s="13"/>
      <c r="F50" s="15"/>
      <c r="G50" s="13"/>
      <c r="H50" s="3"/>
      <c r="I50" s="4"/>
      <c r="J50" s="4"/>
      <c r="K50" s="4"/>
      <c r="L50" s="4"/>
    </row>
    <row r="51" spans="1:12" x14ac:dyDescent="0.2">
      <c r="A51" s="5"/>
      <c r="B51" s="3"/>
      <c r="C51" s="3"/>
      <c r="D51" s="5"/>
      <c r="E51" s="13"/>
      <c r="F51" s="15"/>
      <c r="G51" s="13"/>
      <c r="H51" s="3"/>
      <c r="I51" s="4"/>
      <c r="J51" s="4"/>
      <c r="K51" s="4"/>
      <c r="L51" s="4"/>
    </row>
    <row r="52" spans="1:12" x14ac:dyDescent="0.2">
      <c r="A52" s="5"/>
      <c r="B52" s="3"/>
      <c r="C52" s="3"/>
      <c r="D52" s="5"/>
      <c r="E52" s="3"/>
      <c r="F52" s="3"/>
      <c r="G52" s="3"/>
      <c r="H52" s="3"/>
      <c r="I52" s="4"/>
      <c r="J52" s="4"/>
      <c r="K52" s="4"/>
      <c r="L52" s="4"/>
    </row>
    <row r="53" spans="1:12" x14ac:dyDescent="0.2">
      <c r="A53" s="5"/>
      <c r="B53" s="3"/>
      <c r="C53" s="3"/>
      <c r="D53" s="5"/>
      <c r="E53" s="3"/>
      <c r="F53" s="3"/>
      <c r="G53" s="3"/>
      <c r="H53" s="3"/>
      <c r="I53" s="4"/>
      <c r="J53" s="4"/>
      <c r="K53" s="4"/>
      <c r="L53" s="4"/>
    </row>
    <row r="54" spans="1:12" x14ac:dyDescent="0.2">
      <c r="A54" s="5"/>
      <c r="B54" s="3"/>
      <c r="C54" s="3"/>
      <c r="D54" s="5"/>
      <c r="E54" s="3"/>
      <c r="F54" s="3"/>
      <c r="G54" s="3"/>
      <c r="H54" s="3"/>
      <c r="I54" s="4"/>
      <c r="J54" s="4"/>
      <c r="K54" s="4"/>
      <c r="L54" s="4"/>
    </row>
    <row r="55" spans="1:12" x14ac:dyDescent="0.2">
      <c r="A55" s="5"/>
      <c r="B55" s="3"/>
      <c r="C55" s="3"/>
      <c r="D55" s="5"/>
      <c r="E55" s="3"/>
      <c r="F55" s="3"/>
      <c r="G55" s="3"/>
      <c r="H55" s="3"/>
      <c r="I55" s="4"/>
      <c r="J55" s="4"/>
      <c r="K55" s="4"/>
      <c r="L55" s="4"/>
    </row>
    <row r="56" spans="1:12" x14ac:dyDescent="0.2">
      <c r="A56" s="14"/>
      <c r="B56" s="3"/>
      <c r="C56" s="3"/>
      <c r="D56" s="5"/>
      <c r="E56" s="3"/>
      <c r="F56" s="3"/>
      <c r="G56" s="3"/>
      <c r="H56" s="3"/>
      <c r="I56" s="4"/>
      <c r="J56" s="4"/>
      <c r="K56" s="4"/>
      <c r="L56" s="4"/>
    </row>
    <row r="57" spans="1:12" x14ac:dyDescent="0.2">
      <c r="A57" s="18"/>
      <c r="B57" s="3"/>
      <c r="C57" s="3"/>
      <c r="D57" s="5"/>
      <c r="E57" s="13"/>
      <c r="F57" s="15"/>
      <c r="G57" s="13"/>
      <c r="H57" s="3"/>
      <c r="I57" s="17"/>
      <c r="J57" s="17"/>
      <c r="K57" s="17"/>
      <c r="L57" s="4"/>
    </row>
    <row r="58" spans="1:12" x14ac:dyDescent="0.2">
      <c r="A58" s="3"/>
      <c r="B58" s="3"/>
      <c r="C58" s="3"/>
      <c r="D58" s="5"/>
      <c r="E58" s="13"/>
      <c r="F58" s="15"/>
      <c r="G58" s="13"/>
      <c r="H58" s="3"/>
      <c r="I58" s="4"/>
      <c r="J58" s="4"/>
      <c r="K58" s="4"/>
      <c r="L58" s="4"/>
    </row>
    <row r="59" spans="1:12" x14ac:dyDescent="0.2">
      <c r="A59" s="18"/>
      <c r="B59" s="3"/>
      <c r="C59" s="3"/>
      <c r="D59" s="5"/>
      <c r="E59" s="3"/>
      <c r="F59" s="3"/>
      <c r="G59" s="3"/>
      <c r="H59" s="3"/>
      <c r="I59" s="4"/>
      <c r="J59" s="4"/>
      <c r="K59" s="4"/>
      <c r="L59" s="4"/>
    </row>
    <row r="60" spans="1:12" x14ac:dyDescent="0.2">
      <c r="A60" s="18"/>
      <c r="B60" s="3"/>
      <c r="C60" s="3"/>
      <c r="D60" s="5"/>
      <c r="E60" s="13"/>
      <c r="F60" s="15"/>
      <c r="G60" s="13"/>
      <c r="H60" s="3"/>
      <c r="I60" s="4"/>
      <c r="J60" s="4"/>
      <c r="K60" s="4"/>
      <c r="L60" s="4"/>
    </row>
    <row r="61" spans="1:12" x14ac:dyDescent="0.2">
      <c r="A61" s="16"/>
      <c r="B61" s="3"/>
      <c r="C61" s="3"/>
      <c r="D61" s="5"/>
      <c r="E61" s="13"/>
      <c r="F61" s="15"/>
      <c r="G61" s="13"/>
      <c r="H61" s="3"/>
      <c r="I61" s="4"/>
      <c r="J61" s="4"/>
      <c r="K61" s="4"/>
      <c r="L61" s="4"/>
    </row>
    <row r="62" spans="1:12" x14ac:dyDescent="0.2">
      <c r="A62" s="14"/>
      <c r="B62" s="3"/>
      <c r="C62" s="3"/>
      <c r="D62" s="3"/>
      <c r="E62" s="13"/>
      <c r="F62" s="15"/>
      <c r="G62" s="13"/>
      <c r="H62" s="3"/>
      <c r="I62" s="4"/>
      <c r="J62" s="4"/>
      <c r="K62" s="4"/>
      <c r="L62" s="4"/>
    </row>
    <row r="63" spans="1:12" x14ac:dyDescent="0.2">
      <c r="A63" s="18"/>
      <c r="B63" s="3"/>
      <c r="C63" s="3"/>
      <c r="D63" s="5"/>
      <c r="E63" s="13"/>
      <c r="F63" s="15"/>
      <c r="G63" s="13"/>
      <c r="H63" s="3"/>
      <c r="I63" s="17"/>
      <c r="J63" s="17"/>
      <c r="K63" s="17"/>
      <c r="L63" s="4"/>
    </row>
    <row r="64" spans="1:12" x14ac:dyDescent="0.2">
      <c r="A64" s="18"/>
      <c r="B64" s="3"/>
      <c r="C64" s="3"/>
      <c r="D64" s="3"/>
      <c r="E64" s="13"/>
      <c r="F64" s="15"/>
      <c r="G64" s="13"/>
      <c r="H64" s="3"/>
      <c r="I64" s="4"/>
      <c r="J64" s="4"/>
      <c r="K64" s="4"/>
      <c r="L64" s="4"/>
    </row>
    <row r="65" spans="1:12" x14ac:dyDescent="0.2">
      <c r="A65" s="16"/>
      <c r="B65" s="3"/>
      <c r="C65" s="3"/>
      <c r="D65" s="3"/>
      <c r="E65" s="13"/>
      <c r="F65" s="15"/>
      <c r="G65" s="13"/>
      <c r="H65" s="3"/>
      <c r="I65" s="17"/>
      <c r="J65" s="4"/>
      <c r="K65" s="4"/>
      <c r="L65" s="4"/>
    </row>
    <row r="66" spans="1:12" x14ac:dyDescent="0.2">
      <c r="A66" s="18"/>
      <c r="B66" s="3"/>
      <c r="C66" s="3"/>
      <c r="D66" s="3"/>
      <c r="E66" s="13"/>
      <c r="F66" s="15"/>
      <c r="G66" s="13"/>
      <c r="H66" s="3"/>
      <c r="I66" s="4"/>
      <c r="J66" s="4"/>
      <c r="K66" s="4"/>
      <c r="L66" s="4"/>
    </row>
    <row r="67" spans="1:12" x14ac:dyDescent="0.2">
      <c r="A67" s="18"/>
      <c r="B67" s="3"/>
      <c r="C67" s="3"/>
      <c r="D67" s="3"/>
      <c r="E67" s="13"/>
      <c r="F67" s="15"/>
      <c r="G67" s="13"/>
      <c r="H67" s="3"/>
      <c r="I67" s="4"/>
      <c r="J67" s="4"/>
      <c r="K67" s="4"/>
      <c r="L67" s="4"/>
    </row>
    <row r="68" spans="1:12" x14ac:dyDescent="0.2">
      <c r="A68" s="16"/>
      <c r="B68" s="3"/>
      <c r="C68" s="3"/>
      <c r="D68" s="3"/>
      <c r="E68" s="13"/>
      <c r="F68" s="15"/>
      <c r="G68" s="13"/>
      <c r="H68" s="3"/>
      <c r="I68" s="4"/>
      <c r="J68" s="4"/>
      <c r="K68" s="4"/>
      <c r="L68" s="4"/>
    </row>
    <row r="69" spans="1:12" x14ac:dyDescent="0.2">
      <c r="A69" s="16"/>
      <c r="B69" s="3"/>
      <c r="C69" s="3"/>
      <c r="D69" s="3"/>
      <c r="E69" s="13"/>
      <c r="F69" s="15"/>
      <c r="G69" s="13"/>
      <c r="H69" s="3"/>
      <c r="I69" s="4"/>
      <c r="J69" s="4"/>
      <c r="K69" s="4"/>
      <c r="L69" s="4"/>
    </row>
    <row r="70" spans="1:12" x14ac:dyDescent="0.2">
      <c r="A70" s="16"/>
      <c r="B70" s="3"/>
      <c r="C70" s="3"/>
      <c r="D70" s="3"/>
      <c r="E70" s="13"/>
      <c r="F70" s="15"/>
      <c r="G70" s="13"/>
      <c r="H70" s="3"/>
      <c r="I70" s="4"/>
      <c r="J70" s="4"/>
      <c r="K70" s="4"/>
      <c r="L70" s="4"/>
    </row>
    <row r="71" spans="1:12" x14ac:dyDescent="0.2">
      <c r="A71" s="14"/>
      <c r="B71" s="3"/>
      <c r="C71" s="3"/>
      <c r="D71" s="3"/>
      <c r="E71" s="13"/>
      <c r="F71" s="15"/>
      <c r="G71" s="13"/>
      <c r="H71" s="3"/>
      <c r="I71" s="4"/>
      <c r="J71" s="4"/>
      <c r="K71" s="4"/>
      <c r="L71" s="4"/>
    </row>
    <row r="72" spans="1:12" x14ac:dyDescent="0.2">
      <c r="A72" s="14"/>
      <c r="B72" s="3"/>
      <c r="C72" s="3"/>
      <c r="D72" s="5"/>
      <c r="E72" s="13"/>
      <c r="F72" s="15"/>
      <c r="G72" s="13"/>
      <c r="H72" s="3"/>
      <c r="I72" s="4"/>
      <c r="J72" s="4"/>
      <c r="K72" s="4"/>
      <c r="L72" s="4"/>
    </row>
    <row r="73" spans="1:12" x14ac:dyDescent="0.2">
      <c r="A73" s="14"/>
      <c r="B73" s="3"/>
      <c r="C73" s="3"/>
      <c r="D73" s="5"/>
      <c r="E73" s="13"/>
      <c r="F73" s="15"/>
      <c r="G73" s="13"/>
      <c r="H73" s="3"/>
      <c r="I73" s="4"/>
      <c r="J73" s="4"/>
      <c r="K73" s="4"/>
      <c r="L73" s="4"/>
    </row>
    <row r="74" spans="1:12" x14ac:dyDescent="0.2">
      <c r="A74" s="14"/>
      <c r="B74" s="3"/>
      <c r="C74" s="3"/>
      <c r="D74" s="5"/>
      <c r="E74" s="13"/>
      <c r="F74" s="15"/>
      <c r="G74" s="13"/>
      <c r="H74" s="3"/>
      <c r="I74" s="4"/>
      <c r="J74" s="4"/>
      <c r="K74" s="4"/>
      <c r="L74" s="4"/>
    </row>
    <row r="75" spans="1:12" x14ac:dyDescent="0.2">
      <c r="A75" s="14"/>
      <c r="B75" s="3"/>
      <c r="C75" s="3"/>
      <c r="D75" s="5"/>
      <c r="E75" s="13"/>
      <c r="F75" s="15"/>
      <c r="G75" s="13"/>
      <c r="H75" s="3"/>
      <c r="I75" s="4"/>
      <c r="J75" s="4"/>
      <c r="K75" s="4"/>
      <c r="L75" s="4"/>
    </row>
    <row r="76" spans="1:12" x14ac:dyDescent="0.2">
      <c r="A76" s="14"/>
      <c r="B76" s="3"/>
      <c r="C76" s="3"/>
      <c r="D76" s="5"/>
      <c r="E76" s="13"/>
      <c r="F76" s="15"/>
      <c r="G76" s="13"/>
      <c r="H76" s="3"/>
      <c r="I76" s="4"/>
      <c r="J76" s="4"/>
      <c r="K76" s="4"/>
      <c r="L76" s="4"/>
    </row>
    <row r="77" spans="1:12" x14ac:dyDescent="0.2">
      <c r="A77" s="16"/>
      <c r="B77" s="3"/>
      <c r="C77" s="3"/>
      <c r="D77" s="5"/>
      <c r="E77" s="13"/>
      <c r="F77" s="15"/>
      <c r="G77" s="13"/>
      <c r="H77" s="3"/>
      <c r="I77" s="4"/>
      <c r="J77" s="4"/>
      <c r="K77" s="4"/>
      <c r="L77" s="4"/>
    </row>
    <row r="78" spans="1:12" x14ac:dyDescent="0.2">
      <c r="A78" s="14"/>
      <c r="B78" s="3"/>
      <c r="C78" s="3"/>
      <c r="D78" s="3"/>
      <c r="E78" s="13"/>
      <c r="F78" s="15"/>
      <c r="G78" s="13"/>
      <c r="H78" s="3"/>
      <c r="I78" s="4"/>
      <c r="J78" s="4"/>
      <c r="K78" s="4"/>
      <c r="L78" s="4"/>
    </row>
    <row r="79" spans="1:12" x14ac:dyDescent="0.2">
      <c r="A79" s="14"/>
      <c r="B79" s="3"/>
      <c r="C79" s="3"/>
      <c r="D79" s="5"/>
      <c r="E79" s="13"/>
      <c r="F79" s="15"/>
      <c r="G79" s="13"/>
      <c r="H79" s="3"/>
      <c r="I79" s="4"/>
      <c r="J79" s="4"/>
      <c r="K79" s="4"/>
      <c r="L79" s="4"/>
    </row>
    <row r="80" spans="1:12" x14ac:dyDescent="0.2">
      <c r="A80" s="14"/>
      <c r="B80" s="3"/>
      <c r="C80" s="3"/>
      <c r="D80" s="5"/>
      <c r="E80" s="13"/>
      <c r="F80" s="15"/>
      <c r="G80" s="13"/>
      <c r="H80" s="3"/>
      <c r="I80" s="4"/>
      <c r="J80" s="4"/>
      <c r="K80" s="4"/>
      <c r="L80" s="4"/>
    </row>
    <row r="81" spans="1:12" x14ac:dyDescent="0.2">
      <c r="A81" s="14"/>
      <c r="B81" s="3"/>
      <c r="C81" s="3"/>
      <c r="D81" s="5"/>
      <c r="E81" s="13"/>
      <c r="F81" s="15"/>
      <c r="G81" s="13"/>
      <c r="H81" s="3"/>
      <c r="I81" s="4"/>
      <c r="J81" s="4"/>
      <c r="K81" s="4"/>
      <c r="L81" s="4"/>
    </row>
    <row r="82" spans="1:12" x14ac:dyDescent="0.2">
      <c r="A82" s="14"/>
      <c r="B82" s="3"/>
      <c r="C82" s="3"/>
      <c r="D82" s="5"/>
      <c r="E82" s="13"/>
      <c r="F82" s="15"/>
      <c r="G82" s="13"/>
      <c r="H82" s="3"/>
      <c r="I82" s="4"/>
      <c r="J82" s="4"/>
      <c r="K82" s="4"/>
      <c r="L82" s="4"/>
    </row>
    <row r="83" spans="1:12" x14ac:dyDescent="0.2">
      <c r="A83" s="14"/>
      <c r="B83" s="3"/>
      <c r="C83" s="3"/>
      <c r="D83" s="5"/>
      <c r="E83" s="13"/>
      <c r="F83" s="15"/>
      <c r="G83" s="13"/>
      <c r="H83" s="3"/>
      <c r="I83" s="4"/>
      <c r="J83" s="4"/>
      <c r="K83" s="4"/>
      <c r="L83" s="4"/>
    </row>
    <row r="84" spans="1:12" x14ac:dyDescent="0.2">
      <c r="A84" s="14"/>
      <c r="B84" s="3"/>
      <c r="C84" s="3"/>
      <c r="D84" s="5"/>
      <c r="E84" s="13"/>
      <c r="F84" s="15"/>
      <c r="G84" s="13"/>
      <c r="H84" s="3"/>
      <c r="I84" s="4"/>
      <c r="J84" s="4"/>
      <c r="K84" s="4"/>
      <c r="L84" s="4"/>
    </row>
    <row r="85" spans="1:12" x14ac:dyDescent="0.2">
      <c r="A85" s="14"/>
      <c r="B85" s="3"/>
      <c r="C85" s="3"/>
      <c r="D85" s="5"/>
      <c r="E85" s="13"/>
      <c r="F85" s="15"/>
      <c r="G85" s="13"/>
      <c r="H85" s="3"/>
      <c r="I85" s="4"/>
      <c r="J85" s="4"/>
      <c r="K85" s="4"/>
      <c r="L85" s="4"/>
    </row>
    <row r="86" spans="1:12" x14ac:dyDescent="0.2">
      <c r="A86" s="2"/>
      <c r="B86" s="3"/>
      <c r="C86" s="3"/>
      <c r="D86" s="5"/>
      <c r="E86" s="13"/>
      <c r="F86" s="15"/>
      <c r="G86" s="13"/>
      <c r="H86" s="3"/>
      <c r="I86" s="4"/>
      <c r="J86" s="4"/>
      <c r="K86" s="4"/>
      <c r="L86" s="4"/>
    </row>
    <row r="87" spans="1:12" x14ac:dyDescent="0.2">
      <c r="A87" s="14"/>
      <c r="B87" s="3"/>
      <c r="C87" s="3"/>
      <c r="D87" s="3"/>
      <c r="E87" s="3"/>
      <c r="F87" s="3"/>
      <c r="G87" s="3"/>
      <c r="H87" s="3"/>
      <c r="I87" s="4"/>
      <c r="J87" s="4"/>
      <c r="K87" s="4"/>
      <c r="L87" s="4"/>
    </row>
    <row r="88" spans="1:12" x14ac:dyDescent="0.2">
      <c r="A88" s="5"/>
      <c r="B88" s="3"/>
      <c r="C88" s="3"/>
      <c r="D88" s="5"/>
      <c r="E88" s="13"/>
      <c r="F88" s="15"/>
      <c r="G88" s="13"/>
      <c r="H88" s="3"/>
      <c r="I88" s="4"/>
      <c r="J88" s="4"/>
      <c r="K88" s="4"/>
      <c r="L88" s="4"/>
    </row>
    <row r="89" spans="1:12" x14ac:dyDescent="0.2">
      <c r="A89" s="5"/>
      <c r="B89" s="3"/>
      <c r="C89" s="3"/>
      <c r="D89" s="5"/>
      <c r="E89" s="3"/>
      <c r="F89" s="3"/>
      <c r="G89" s="3"/>
      <c r="H89" s="3"/>
      <c r="I89" s="4"/>
      <c r="J89" s="4"/>
      <c r="K89" s="4"/>
      <c r="L89" s="4"/>
    </row>
    <row r="90" spans="1:12" x14ac:dyDescent="0.2">
      <c r="A90" s="14"/>
      <c r="B90" s="3"/>
      <c r="C90" s="3"/>
      <c r="D90" s="5"/>
      <c r="E90" s="3"/>
      <c r="F90" s="3"/>
      <c r="G90" s="3"/>
      <c r="H90" s="3"/>
      <c r="I90" s="4"/>
      <c r="J90" s="4"/>
      <c r="K90" s="4"/>
      <c r="L90" s="4"/>
    </row>
    <row r="91" spans="1:12" x14ac:dyDescent="0.2">
      <c r="A91" s="14"/>
      <c r="B91" s="3"/>
      <c r="C91" s="3"/>
      <c r="D91" s="5"/>
      <c r="E91" s="13"/>
      <c r="F91" s="15"/>
      <c r="G91" s="13"/>
      <c r="H91" s="3"/>
      <c r="I91" s="4"/>
      <c r="J91" s="4"/>
      <c r="K91" s="4"/>
      <c r="L91" s="4"/>
    </row>
    <row r="92" spans="1:12" x14ac:dyDescent="0.2">
      <c r="A92" s="14"/>
      <c r="B92" s="3"/>
      <c r="C92" s="3"/>
      <c r="D92" s="5"/>
      <c r="E92" s="13"/>
      <c r="F92" s="15"/>
      <c r="G92" s="13"/>
      <c r="H92" s="3"/>
      <c r="I92" s="4"/>
      <c r="J92" s="4"/>
      <c r="K92" s="4"/>
      <c r="L92" s="4"/>
    </row>
    <row r="93" spans="1:12" x14ac:dyDescent="0.2">
      <c r="A93" s="14"/>
      <c r="B93" s="3"/>
      <c r="C93" s="3"/>
      <c r="D93" s="5"/>
      <c r="E93" s="13"/>
      <c r="F93" s="15"/>
      <c r="G93" s="13"/>
      <c r="H93" s="3"/>
      <c r="I93" s="4"/>
      <c r="J93" s="4"/>
      <c r="K93" s="4"/>
      <c r="L93" s="4"/>
    </row>
    <row r="94" spans="1:12" x14ac:dyDescent="0.2">
      <c r="A94" s="14"/>
      <c r="B94" s="3"/>
      <c r="C94" s="3"/>
      <c r="D94" s="5"/>
      <c r="E94" s="13"/>
      <c r="F94" s="15"/>
      <c r="G94" s="13"/>
      <c r="H94" s="3"/>
      <c r="I94" s="4"/>
      <c r="J94" s="4"/>
      <c r="K94" s="4"/>
      <c r="L94" s="4"/>
    </row>
    <row r="95" spans="1:12" x14ac:dyDescent="0.2">
      <c r="A95" s="14"/>
      <c r="B95" s="3"/>
      <c r="C95" s="3"/>
      <c r="D95" s="5"/>
      <c r="E95" s="13"/>
      <c r="F95" s="15"/>
      <c r="G95" s="13"/>
      <c r="H95" s="3"/>
      <c r="I95" s="4"/>
      <c r="J95" s="4"/>
      <c r="K95" s="4"/>
      <c r="L95" s="4"/>
    </row>
    <row r="96" spans="1:12" x14ac:dyDescent="0.2">
      <c r="A96" s="14"/>
      <c r="B96" s="3"/>
      <c r="C96" s="3"/>
      <c r="D96" s="5"/>
      <c r="E96" s="13"/>
      <c r="F96" s="15"/>
      <c r="G96" s="13"/>
      <c r="H96" s="3"/>
      <c r="I96" s="4"/>
      <c r="J96" s="4"/>
      <c r="K96" s="4"/>
      <c r="L96" s="4"/>
    </row>
    <row r="97" spans="1:12" x14ac:dyDescent="0.2">
      <c r="A97" s="14"/>
      <c r="B97" s="3"/>
      <c r="C97" s="3"/>
      <c r="D97" s="5"/>
      <c r="E97" s="13"/>
      <c r="F97" s="15"/>
      <c r="G97" s="13"/>
      <c r="H97" s="3"/>
      <c r="I97" s="4"/>
      <c r="J97" s="4"/>
      <c r="K97" s="4"/>
      <c r="L97" s="4"/>
    </row>
    <row r="98" spans="1:12" x14ac:dyDescent="0.2">
      <c r="A98" s="14"/>
      <c r="B98" s="3"/>
      <c r="C98" s="3"/>
      <c r="D98" s="5"/>
      <c r="E98" s="13"/>
      <c r="F98" s="15"/>
      <c r="G98" s="13"/>
      <c r="H98" s="3"/>
      <c r="I98" s="4"/>
      <c r="J98" s="4"/>
      <c r="K98" s="4"/>
      <c r="L98" s="4"/>
    </row>
    <row r="99" spans="1:12" x14ac:dyDescent="0.2">
      <c r="A99" s="16"/>
      <c r="B99" s="3"/>
      <c r="C99" s="3"/>
      <c r="D99" s="5"/>
      <c r="E99" s="13"/>
      <c r="F99" s="15"/>
      <c r="G99" s="13"/>
      <c r="H99" s="3"/>
      <c r="I99" s="4"/>
      <c r="J99" s="4"/>
      <c r="K99" s="4"/>
      <c r="L99" s="4"/>
    </row>
    <row r="100" spans="1:12" x14ac:dyDescent="0.2">
      <c r="A100" s="14"/>
      <c r="B100" s="3"/>
      <c r="C100" s="3"/>
      <c r="D100" s="3"/>
      <c r="E100" s="13"/>
      <c r="F100" s="15"/>
      <c r="G100" s="13"/>
      <c r="H100" s="3"/>
      <c r="I100" s="4"/>
      <c r="J100" s="4"/>
      <c r="K100" s="4"/>
      <c r="L100" s="4"/>
    </row>
    <row r="101" spans="1:12" x14ac:dyDescent="0.2">
      <c r="A101" s="14"/>
      <c r="B101" s="3"/>
      <c r="C101" s="3"/>
      <c r="D101" s="5"/>
      <c r="E101" s="13"/>
      <c r="F101" s="15"/>
      <c r="G101" s="13"/>
      <c r="H101" s="3"/>
      <c r="I101" s="4"/>
      <c r="J101" s="4"/>
      <c r="K101" s="4"/>
      <c r="L101" s="4"/>
    </row>
    <row r="102" spans="1:12" x14ac:dyDescent="0.2">
      <c r="A102" s="16"/>
      <c r="B102" s="3"/>
      <c r="C102" s="3"/>
      <c r="D102" s="5"/>
      <c r="E102" s="13"/>
      <c r="F102" s="15"/>
      <c r="G102" s="13"/>
      <c r="H102" s="3"/>
      <c r="I102" s="4"/>
      <c r="J102" s="4"/>
      <c r="K102" s="4"/>
      <c r="L102" s="4"/>
    </row>
    <row r="103" spans="1:12" x14ac:dyDescent="0.2">
      <c r="A103" s="14"/>
      <c r="B103" s="3"/>
      <c r="C103" s="3"/>
      <c r="D103" s="3"/>
      <c r="E103" s="13"/>
      <c r="F103" s="15"/>
      <c r="G103" s="13"/>
      <c r="H103" s="3"/>
      <c r="I103" s="4"/>
      <c r="J103" s="4"/>
      <c r="K103" s="4"/>
      <c r="L103" s="4"/>
    </row>
    <row r="104" spans="1:12" x14ac:dyDescent="0.2">
      <c r="A104" s="5"/>
      <c r="B104" s="3"/>
      <c r="C104" s="3"/>
      <c r="D104" s="5"/>
      <c r="E104" s="13"/>
      <c r="F104" s="15"/>
      <c r="G104" s="13"/>
      <c r="H104" s="3"/>
      <c r="I104" s="4"/>
      <c r="J104" s="4"/>
      <c r="K104" s="4"/>
      <c r="L104" s="4"/>
    </row>
    <row r="105" spans="1:12" x14ac:dyDescent="0.2">
      <c r="A105" s="16"/>
      <c r="B105" s="3"/>
      <c r="C105" s="3"/>
      <c r="D105" s="5"/>
      <c r="E105" s="3"/>
      <c r="F105" s="3"/>
      <c r="G105" s="3"/>
      <c r="H105" s="3"/>
      <c r="I105" s="4"/>
      <c r="J105" s="4"/>
      <c r="K105" s="4"/>
      <c r="L105" s="4"/>
    </row>
    <row r="106" spans="1:12" x14ac:dyDescent="0.2">
      <c r="A106" s="14"/>
      <c r="B106" s="3"/>
      <c r="C106" s="5"/>
      <c r="D106" s="3"/>
      <c r="E106" s="13"/>
      <c r="F106" s="15"/>
      <c r="G106" s="13"/>
      <c r="H106" s="3"/>
      <c r="I106" s="4"/>
      <c r="J106" s="4"/>
      <c r="K106" s="4"/>
      <c r="L106" s="4"/>
    </row>
    <row r="107" spans="1:12" x14ac:dyDescent="0.2">
      <c r="A107" s="5"/>
      <c r="B107" s="3"/>
      <c r="C107" s="5"/>
      <c r="D107" s="5"/>
      <c r="E107" s="13"/>
      <c r="F107" s="15"/>
      <c r="G107" s="13"/>
      <c r="H107" s="3"/>
      <c r="I107" s="4"/>
      <c r="J107" s="4"/>
      <c r="K107" s="4"/>
      <c r="L107" s="4"/>
    </row>
    <row r="108" spans="1:12" x14ac:dyDescent="0.2">
      <c r="A108" s="14"/>
      <c r="B108" s="3"/>
      <c r="C108" s="3"/>
      <c r="D108" s="3"/>
      <c r="E108" s="3"/>
      <c r="F108" s="3"/>
      <c r="G108" s="3"/>
      <c r="H108" s="3"/>
      <c r="I108" s="4"/>
      <c r="J108" s="4"/>
      <c r="K108" s="4"/>
      <c r="L108" s="4"/>
    </row>
    <row r="109" spans="1:12" x14ac:dyDescent="0.2">
      <c r="A109" s="14"/>
      <c r="B109" s="3"/>
      <c r="C109" s="3"/>
      <c r="D109" s="5"/>
      <c r="E109" s="13"/>
      <c r="F109" s="15"/>
      <c r="G109" s="13"/>
      <c r="H109" s="3"/>
      <c r="I109" s="4"/>
      <c r="J109" s="4"/>
      <c r="K109" s="4"/>
      <c r="L109" s="4"/>
    </row>
    <row r="110" spans="1:12" x14ac:dyDescent="0.2">
      <c r="A110" s="14"/>
      <c r="B110" s="3"/>
      <c r="C110" s="3"/>
      <c r="D110" s="5"/>
      <c r="E110" s="13"/>
      <c r="F110" s="15"/>
      <c r="G110" s="13"/>
      <c r="H110" s="3"/>
      <c r="I110" s="4"/>
      <c r="J110" s="4"/>
      <c r="K110" s="4"/>
      <c r="L110" s="4"/>
    </row>
    <row r="111" spans="1:12" x14ac:dyDescent="0.2">
      <c r="A111" s="14"/>
      <c r="B111" s="3"/>
      <c r="C111" s="3"/>
      <c r="D111" s="5"/>
      <c r="E111" s="13"/>
      <c r="F111" s="15"/>
      <c r="G111" s="13"/>
      <c r="H111" s="3"/>
      <c r="I111" s="4"/>
      <c r="J111" s="4"/>
      <c r="K111" s="4"/>
      <c r="L111" s="4"/>
    </row>
    <row r="112" spans="1:12" x14ac:dyDescent="0.2">
      <c r="A112" s="14"/>
      <c r="B112" s="3"/>
      <c r="C112" s="3"/>
      <c r="D112" s="5"/>
      <c r="E112" s="13"/>
      <c r="F112" s="15"/>
      <c r="G112" s="13"/>
      <c r="H112" s="3"/>
      <c r="I112" s="4"/>
      <c r="J112" s="4"/>
      <c r="K112" s="4"/>
      <c r="L112" s="4"/>
    </row>
    <row r="113" spans="1:12" x14ac:dyDescent="0.2">
      <c r="A113" s="14"/>
      <c r="B113" s="3"/>
      <c r="C113" s="3"/>
      <c r="D113" s="5"/>
      <c r="E113" s="13"/>
      <c r="F113" s="15"/>
      <c r="G113" s="13"/>
      <c r="H113" s="3"/>
      <c r="I113" s="4"/>
      <c r="J113" s="4"/>
      <c r="K113" s="4"/>
      <c r="L113" s="4"/>
    </row>
    <row r="114" spans="1:12" x14ac:dyDescent="0.2">
      <c r="A114" s="14"/>
      <c r="B114" s="3"/>
      <c r="C114" s="3"/>
      <c r="D114" s="5"/>
      <c r="E114" s="13"/>
      <c r="F114" s="15"/>
      <c r="G114" s="13"/>
      <c r="H114" s="3"/>
      <c r="I114" s="4"/>
      <c r="J114" s="4"/>
      <c r="K114" s="4"/>
      <c r="L114" s="4"/>
    </row>
    <row r="115" spans="1:12" x14ac:dyDescent="0.2">
      <c r="A115" s="14"/>
      <c r="B115" s="3"/>
      <c r="C115" s="3"/>
      <c r="D115" s="5"/>
      <c r="E115" s="13"/>
      <c r="F115" s="15"/>
      <c r="G115" s="13"/>
      <c r="H115" s="3"/>
      <c r="I115" s="4"/>
      <c r="J115" s="4"/>
      <c r="K115" s="4"/>
      <c r="L115" s="4"/>
    </row>
    <row r="116" spans="1:12" x14ac:dyDescent="0.2">
      <c r="A116" s="14"/>
      <c r="B116" s="3"/>
      <c r="C116" s="3"/>
      <c r="D116" s="5"/>
      <c r="E116" s="13"/>
      <c r="F116" s="15"/>
      <c r="G116" s="13"/>
      <c r="H116" s="3"/>
      <c r="I116" s="4"/>
      <c r="J116" s="4"/>
      <c r="K116" s="4"/>
      <c r="L116" s="4"/>
    </row>
    <row r="117" spans="1:12" x14ac:dyDescent="0.2">
      <c r="A117" s="14"/>
      <c r="B117" s="3"/>
      <c r="C117" s="3"/>
      <c r="D117" s="5"/>
      <c r="E117" s="13"/>
      <c r="F117" s="15"/>
      <c r="G117" s="13"/>
      <c r="H117" s="3"/>
      <c r="I117" s="4"/>
      <c r="J117" s="4"/>
      <c r="K117" s="4"/>
      <c r="L117" s="4"/>
    </row>
    <row r="118" spans="1:12" x14ac:dyDescent="0.2">
      <c r="A118" s="14"/>
      <c r="B118" s="3"/>
      <c r="C118" s="3"/>
      <c r="D118" s="5"/>
      <c r="E118" s="13"/>
      <c r="F118" s="15"/>
      <c r="G118" s="13"/>
      <c r="H118" s="3"/>
      <c r="I118" s="4"/>
      <c r="J118" s="4"/>
      <c r="K118" s="4"/>
      <c r="L118" s="4"/>
    </row>
    <row r="119" spans="1:12" x14ac:dyDescent="0.2">
      <c r="A119" s="14"/>
      <c r="B119" s="3"/>
      <c r="C119" s="3"/>
      <c r="D119" s="5"/>
      <c r="E119" s="13"/>
      <c r="F119" s="15"/>
      <c r="G119" s="13"/>
      <c r="H119" s="3"/>
      <c r="I119" s="4"/>
      <c r="J119" s="4"/>
      <c r="K119" s="4"/>
      <c r="L119" s="4"/>
    </row>
    <row r="120" spans="1:12" x14ac:dyDescent="0.2">
      <c r="A120" s="14"/>
      <c r="B120" s="3"/>
      <c r="C120" s="3"/>
      <c r="D120" s="5"/>
      <c r="E120" s="13"/>
      <c r="F120" s="15"/>
      <c r="G120" s="13"/>
      <c r="H120" s="3"/>
      <c r="I120" s="4"/>
      <c r="J120" s="4"/>
      <c r="K120" s="4"/>
      <c r="L120" s="4"/>
    </row>
    <row r="121" spans="1:12" x14ac:dyDescent="0.2">
      <c r="A121" s="14"/>
      <c r="B121" s="3"/>
      <c r="C121" s="3"/>
      <c r="D121" s="5"/>
      <c r="E121" s="13"/>
      <c r="F121" s="15"/>
      <c r="G121" s="13"/>
      <c r="H121" s="3"/>
      <c r="I121" s="4"/>
      <c r="J121" s="4"/>
      <c r="K121" s="4"/>
      <c r="L121" s="4"/>
    </row>
    <row r="122" spans="1:12" x14ac:dyDescent="0.2">
      <c r="A122" s="14"/>
      <c r="B122" s="3"/>
      <c r="C122" s="3"/>
      <c r="D122" s="5"/>
      <c r="E122" s="13"/>
      <c r="F122" s="15"/>
      <c r="G122" s="13"/>
      <c r="H122" s="3"/>
      <c r="I122" s="4"/>
      <c r="J122" s="4"/>
      <c r="K122" s="4"/>
      <c r="L122" s="4"/>
    </row>
    <row r="123" spans="1:12" x14ac:dyDescent="0.2">
      <c r="A123" s="14"/>
      <c r="B123" s="3"/>
      <c r="C123" s="3"/>
      <c r="D123" s="5"/>
      <c r="E123" s="13"/>
      <c r="F123" s="15"/>
      <c r="G123" s="13"/>
      <c r="H123" s="3"/>
      <c r="I123" s="4"/>
      <c r="J123" s="4"/>
      <c r="K123" s="4"/>
      <c r="L123" s="4"/>
    </row>
    <row r="124" spans="1:12" x14ac:dyDescent="0.2">
      <c r="A124" s="14"/>
      <c r="B124" s="3"/>
      <c r="C124" s="3"/>
      <c r="D124" s="5"/>
      <c r="E124" s="13"/>
      <c r="F124" s="15"/>
      <c r="G124" s="13"/>
      <c r="H124" s="3"/>
      <c r="I124" s="4"/>
      <c r="J124" s="4"/>
      <c r="K124" s="4"/>
      <c r="L124" s="4"/>
    </row>
    <row r="125" spans="1:12" x14ac:dyDescent="0.2">
      <c r="A125" s="14"/>
      <c r="B125" s="3"/>
      <c r="C125" s="3"/>
      <c r="D125" s="5"/>
      <c r="E125" s="13"/>
      <c r="F125" s="15"/>
      <c r="G125" s="13"/>
      <c r="H125" s="3"/>
      <c r="I125" s="4"/>
      <c r="J125" s="4"/>
      <c r="K125" s="4"/>
      <c r="L125" s="4"/>
    </row>
    <row r="126" spans="1:12" x14ac:dyDescent="0.2">
      <c r="A126" s="14"/>
      <c r="B126" s="3"/>
      <c r="C126" s="3"/>
      <c r="D126" s="5"/>
      <c r="E126" s="13"/>
      <c r="F126" s="15"/>
      <c r="G126" s="13"/>
      <c r="H126" s="3"/>
      <c r="I126" s="4"/>
      <c r="J126" s="4"/>
      <c r="K126" s="4"/>
      <c r="L126" s="4"/>
    </row>
    <row r="127" spans="1:12" x14ac:dyDescent="0.2">
      <c r="A127" s="16"/>
      <c r="B127" s="3"/>
      <c r="C127" s="3"/>
      <c r="D127" s="5"/>
      <c r="E127" s="13"/>
      <c r="F127" s="15"/>
      <c r="G127" s="13"/>
      <c r="H127" s="3"/>
      <c r="I127" s="4"/>
      <c r="J127" s="4"/>
      <c r="K127" s="4"/>
      <c r="L127" s="4"/>
    </row>
    <row r="128" spans="1:12" x14ac:dyDescent="0.2">
      <c r="A128" s="14"/>
      <c r="B128" s="3"/>
      <c r="C128" s="3"/>
      <c r="D128" s="3"/>
      <c r="E128" s="13"/>
      <c r="F128" s="15"/>
      <c r="G128" s="13"/>
      <c r="H128" s="3"/>
      <c r="I128" s="4"/>
      <c r="J128" s="4"/>
      <c r="K128" s="4"/>
      <c r="L128" s="4"/>
    </row>
    <row r="129" spans="1:12" x14ac:dyDescent="0.2">
      <c r="A129" s="14"/>
      <c r="B129" s="3"/>
      <c r="C129" s="3"/>
      <c r="D129" s="5"/>
      <c r="E129" s="13"/>
      <c r="F129" s="15"/>
      <c r="G129" s="13"/>
      <c r="H129" s="3"/>
      <c r="I129" s="4"/>
      <c r="J129" s="4"/>
      <c r="K129" s="4"/>
      <c r="L129" s="4"/>
    </row>
    <row r="130" spans="1:12" x14ac:dyDescent="0.2">
      <c r="A130" s="16"/>
      <c r="B130" s="3"/>
      <c r="C130" s="3"/>
      <c r="D130" s="5"/>
      <c r="E130" s="13"/>
      <c r="F130" s="15"/>
      <c r="G130" s="13"/>
      <c r="H130" s="3"/>
      <c r="I130" s="4"/>
      <c r="J130" s="4"/>
      <c r="K130" s="4"/>
      <c r="L130" s="4"/>
    </row>
    <row r="131" spans="1:12" x14ac:dyDescent="0.2">
      <c r="A131" s="14"/>
      <c r="B131" s="3"/>
      <c r="C131" s="5"/>
      <c r="D131" s="3"/>
      <c r="E131" s="13"/>
      <c r="F131" s="15"/>
      <c r="G131" s="13"/>
      <c r="H131" s="3"/>
      <c r="I131" s="4"/>
      <c r="J131" s="4"/>
      <c r="K131" s="4"/>
      <c r="L131" s="4"/>
    </row>
    <row r="132" spans="1:12" x14ac:dyDescent="0.2">
      <c r="A132" s="14"/>
      <c r="B132" s="3"/>
      <c r="C132" s="3"/>
      <c r="D132" s="3"/>
      <c r="E132" s="13"/>
      <c r="F132" s="15"/>
      <c r="G132" s="13"/>
      <c r="H132" s="3"/>
      <c r="I132" s="4"/>
      <c r="J132" s="4"/>
      <c r="K132" s="4"/>
      <c r="L132" s="4"/>
    </row>
    <row r="133" spans="1:12" x14ac:dyDescent="0.2">
      <c r="A133" s="14"/>
      <c r="B133" s="3"/>
      <c r="C133" s="3"/>
      <c r="D133" s="5"/>
      <c r="E133" s="13"/>
      <c r="F133" s="15"/>
      <c r="G133" s="13"/>
      <c r="H133" s="3"/>
      <c r="I133" s="4"/>
      <c r="J133" s="4"/>
      <c r="K133" s="4"/>
      <c r="L133" s="4"/>
    </row>
    <row r="134" spans="1:12" x14ac:dyDescent="0.2">
      <c r="A134" s="14"/>
      <c r="B134" s="3"/>
      <c r="C134" s="3"/>
      <c r="D134" s="5"/>
      <c r="E134" s="13"/>
      <c r="F134" s="15"/>
      <c r="G134" s="13"/>
      <c r="H134" s="3"/>
      <c r="I134" s="4"/>
      <c r="J134" s="4"/>
      <c r="K134" s="4"/>
      <c r="L134" s="4"/>
    </row>
    <row r="135" spans="1:12" x14ac:dyDescent="0.2">
      <c r="A135" s="14"/>
      <c r="B135" s="3"/>
      <c r="C135" s="3"/>
      <c r="D135" s="5"/>
      <c r="E135" s="13"/>
      <c r="F135" s="15"/>
      <c r="G135" s="13"/>
      <c r="H135" s="3"/>
      <c r="I135" s="4"/>
      <c r="J135" s="4"/>
      <c r="K135" s="4"/>
      <c r="L135" s="4"/>
    </row>
    <row r="136" spans="1:12" x14ac:dyDescent="0.2">
      <c r="A136" s="14"/>
      <c r="B136" s="3"/>
      <c r="C136" s="3"/>
      <c r="D136" s="5"/>
      <c r="E136" s="13"/>
      <c r="F136" s="15"/>
      <c r="G136" s="13"/>
      <c r="H136" s="3"/>
      <c r="I136" s="4"/>
      <c r="J136" s="4"/>
      <c r="K136" s="4"/>
      <c r="L136" s="4"/>
    </row>
    <row r="137" spans="1:12" x14ac:dyDescent="0.2">
      <c r="A137" s="14"/>
      <c r="B137" s="3"/>
      <c r="C137" s="3"/>
      <c r="D137" s="5"/>
      <c r="E137" s="13"/>
      <c r="F137" s="15"/>
      <c r="G137" s="13"/>
      <c r="H137" s="3"/>
      <c r="I137" s="4"/>
      <c r="J137" s="4"/>
      <c r="K137" s="4"/>
      <c r="L137" s="4"/>
    </row>
    <row r="138" spans="1:12" x14ac:dyDescent="0.2">
      <c r="A138" s="14"/>
      <c r="B138" s="3"/>
      <c r="C138" s="3"/>
      <c r="D138" s="5"/>
      <c r="E138" s="13"/>
      <c r="F138" s="15"/>
      <c r="G138" s="13"/>
      <c r="H138" s="3"/>
      <c r="I138" s="4"/>
      <c r="J138" s="4"/>
      <c r="K138" s="4"/>
      <c r="L138" s="4"/>
    </row>
    <row r="139" spans="1:12" x14ac:dyDescent="0.2">
      <c r="A139" s="14"/>
      <c r="B139" s="3"/>
      <c r="C139" s="3"/>
      <c r="D139" s="5"/>
      <c r="E139" s="13"/>
      <c r="F139" s="15"/>
      <c r="G139" s="13"/>
      <c r="H139" s="3"/>
      <c r="I139" s="4"/>
      <c r="J139" s="4"/>
      <c r="K139" s="4"/>
      <c r="L139" s="4"/>
    </row>
    <row r="140" spans="1:12" x14ac:dyDescent="0.2">
      <c r="A140" s="5"/>
      <c r="B140" s="3"/>
      <c r="C140" s="5"/>
      <c r="D140" s="5"/>
      <c r="E140" s="13"/>
      <c r="F140" s="15"/>
      <c r="G140" s="13"/>
      <c r="H140" s="3"/>
      <c r="I140" s="4"/>
      <c r="J140" s="4"/>
      <c r="K140" s="4"/>
      <c r="L140" s="4"/>
    </row>
    <row r="141" spans="1:12" x14ac:dyDescent="0.2">
      <c r="A141" s="14"/>
      <c r="B141" s="3"/>
      <c r="C141" s="3"/>
      <c r="D141" s="3"/>
      <c r="E141" s="3"/>
      <c r="F141" s="3"/>
      <c r="G141" s="3"/>
      <c r="H141" s="3"/>
      <c r="I141" s="4"/>
      <c r="J141" s="4"/>
      <c r="K141" s="4"/>
      <c r="L141" s="4"/>
    </row>
    <row r="142" spans="1:12" x14ac:dyDescent="0.2">
      <c r="A142" s="14"/>
      <c r="B142" s="3"/>
      <c r="C142" s="3"/>
      <c r="D142" s="5"/>
      <c r="E142" s="13"/>
      <c r="F142" s="15"/>
      <c r="G142" s="13"/>
      <c r="H142" s="3"/>
      <c r="I142" s="4"/>
      <c r="J142" s="4"/>
      <c r="K142" s="4"/>
      <c r="L142" s="4"/>
    </row>
    <row r="143" spans="1:12" x14ac:dyDescent="0.2">
      <c r="A143" s="14"/>
      <c r="B143" s="3"/>
      <c r="C143" s="3"/>
      <c r="D143" s="5"/>
      <c r="E143" s="13"/>
      <c r="F143" s="15"/>
      <c r="G143" s="13"/>
      <c r="H143" s="3"/>
      <c r="I143" s="4"/>
      <c r="J143" s="4"/>
      <c r="K143" s="4"/>
      <c r="L143" s="4"/>
    </row>
    <row r="144" spans="1:12" x14ac:dyDescent="0.2">
      <c r="A144" s="14"/>
      <c r="B144" s="3"/>
      <c r="C144" s="3"/>
      <c r="D144" s="5"/>
      <c r="E144" s="13"/>
      <c r="F144" s="15"/>
      <c r="G144" s="13"/>
      <c r="H144" s="3"/>
      <c r="I144" s="4"/>
      <c r="J144" s="4"/>
      <c r="K144" s="4"/>
      <c r="L144" s="4"/>
    </row>
    <row r="145" spans="1:12" x14ac:dyDescent="0.2">
      <c r="A145" s="5"/>
      <c r="B145" s="3"/>
      <c r="C145" s="3"/>
      <c r="D145" s="5"/>
      <c r="E145" s="13"/>
      <c r="F145" s="15"/>
      <c r="G145" s="13"/>
      <c r="H145" s="3"/>
      <c r="I145" s="4"/>
      <c r="J145" s="4"/>
      <c r="K145" s="4"/>
      <c r="L145" s="4"/>
    </row>
    <row r="146" spans="1:12" x14ac:dyDescent="0.2">
      <c r="A146" s="5"/>
      <c r="B146" s="3"/>
      <c r="C146" s="5"/>
      <c r="D146" s="5"/>
      <c r="E146" s="3"/>
      <c r="F146" s="3"/>
      <c r="G146" s="3"/>
      <c r="H146" s="3"/>
      <c r="I146" s="4"/>
      <c r="J146" s="4"/>
      <c r="K146" s="4"/>
      <c r="L146" s="4"/>
    </row>
    <row r="147" spans="1:12" x14ac:dyDescent="0.2">
      <c r="A147" s="14"/>
      <c r="B147" s="3"/>
      <c r="C147" s="3"/>
      <c r="D147" s="3"/>
      <c r="E147" s="3"/>
      <c r="F147" s="3"/>
      <c r="G147" s="3"/>
      <c r="H147" s="3"/>
      <c r="I147" s="4"/>
      <c r="J147" s="4"/>
      <c r="K147" s="4"/>
      <c r="L147" s="4"/>
    </row>
    <row r="148" spans="1:12" x14ac:dyDescent="0.2">
      <c r="A148" s="14"/>
      <c r="B148" s="3"/>
      <c r="C148" s="3"/>
      <c r="D148" s="5"/>
      <c r="E148" s="13"/>
      <c r="F148" s="15"/>
      <c r="G148" s="13"/>
      <c r="H148" s="3"/>
      <c r="I148" s="4"/>
      <c r="J148" s="4"/>
      <c r="K148" s="4"/>
      <c r="L148" s="4"/>
    </row>
    <row r="149" spans="1:12" x14ac:dyDescent="0.2">
      <c r="A149" s="18"/>
      <c r="B149" s="3"/>
      <c r="C149" s="3"/>
      <c r="D149" s="5"/>
      <c r="E149" s="13"/>
      <c r="F149" s="15"/>
      <c r="G149" s="13"/>
      <c r="H149" s="3"/>
      <c r="I149" s="17"/>
      <c r="J149" s="17"/>
      <c r="K149" s="17"/>
      <c r="L149" s="4"/>
    </row>
    <row r="150" spans="1:12" x14ac:dyDescent="0.2">
      <c r="A150" s="16"/>
      <c r="B150" s="3"/>
      <c r="C150" s="3"/>
      <c r="D150" s="3"/>
      <c r="E150" s="13"/>
      <c r="F150" s="15"/>
      <c r="G150" s="13"/>
      <c r="H150" s="3"/>
      <c r="I150" s="4"/>
      <c r="J150" s="4"/>
      <c r="K150" s="4"/>
      <c r="L150" s="4"/>
    </row>
    <row r="151" spans="1:12" x14ac:dyDescent="0.2">
      <c r="A151" s="18"/>
      <c r="B151" s="3"/>
      <c r="C151" s="3"/>
      <c r="D151" s="3"/>
      <c r="E151" s="13"/>
      <c r="F151" s="15"/>
      <c r="G151" s="13"/>
      <c r="H151" s="3"/>
      <c r="I151" s="4"/>
      <c r="J151" s="4"/>
      <c r="K151" s="4"/>
      <c r="L151" s="4"/>
    </row>
    <row r="152" spans="1:12" x14ac:dyDescent="0.2">
      <c r="A152" s="16"/>
      <c r="B152" s="3"/>
      <c r="C152" s="3"/>
      <c r="D152" s="3"/>
      <c r="E152" s="13"/>
      <c r="F152" s="15"/>
      <c r="G152" s="13"/>
      <c r="H152" s="3"/>
      <c r="I152" s="4"/>
      <c r="J152" s="4"/>
      <c r="K152" s="4"/>
      <c r="L152" s="4"/>
    </row>
    <row r="153" spans="1:12" x14ac:dyDescent="0.2">
      <c r="A153" s="16"/>
      <c r="B153" s="3"/>
      <c r="C153" s="3"/>
      <c r="D153" s="3"/>
      <c r="E153" s="13"/>
      <c r="F153" s="15"/>
      <c r="G153" s="13"/>
      <c r="H153" s="3"/>
      <c r="I153" s="4"/>
      <c r="J153" s="4"/>
      <c r="K153" s="4"/>
      <c r="L153" s="4"/>
    </row>
    <row r="154" spans="1:12" x14ac:dyDescent="0.2">
      <c r="A154" s="14"/>
      <c r="B154" s="3"/>
      <c r="C154" s="3"/>
      <c r="D154" s="3"/>
      <c r="E154" s="13"/>
      <c r="F154" s="15"/>
      <c r="G154" s="13"/>
      <c r="H154" s="3"/>
      <c r="I154" s="4"/>
      <c r="J154" s="4"/>
      <c r="K154" s="4"/>
      <c r="L154" s="4"/>
    </row>
    <row r="155" spans="1:12" x14ac:dyDescent="0.2">
      <c r="A155" s="16"/>
      <c r="B155" s="3"/>
      <c r="C155" s="3"/>
      <c r="D155" s="5"/>
      <c r="E155" s="13"/>
      <c r="F155" s="15"/>
      <c r="G155" s="13"/>
      <c r="H155" s="3"/>
      <c r="I155" s="4"/>
      <c r="J155" s="4"/>
      <c r="K155" s="4"/>
      <c r="L155" s="4"/>
    </row>
    <row r="156" spans="1:12" x14ac:dyDescent="0.2">
      <c r="A156" s="14"/>
      <c r="B156" s="3"/>
      <c r="C156" s="3"/>
      <c r="D156" s="3"/>
      <c r="E156" s="13"/>
      <c r="F156" s="15"/>
      <c r="G156" s="13"/>
      <c r="H156" s="3"/>
      <c r="I156" s="4"/>
      <c r="J156" s="4"/>
      <c r="K156" s="4"/>
      <c r="L156" s="4"/>
    </row>
    <row r="157" spans="1:12" x14ac:dyDescent="0.2">
      <c r="A157" s="14"/>
      <c r="B157" s="3"/>
      <c r="C157" s="3"/>
      <c r="D157" s="5"/>
      <c r="E157" s="13"/>
      <c r="F157" s="15"/>
      <c r="G157" s="13"/>
      <c r="H157" s="3"/>
      <c r="I157" s="4"/>
      <c r="J157" s="4"/>
      <c r="K157" s="4"/>
      <c r="L157" s="4"/>
    </row>
    <row r="158" spans="1:12" x14ac:dyDescent="0.2">
      <c r="A158" s="14"/>
      <c r="B158" s="3"/>
      <c r="C158" s="3"/>
      <c r="D158" s="5"/>
      <c r="E158" s="13"/>
      <c r="F158" s="15"/>
      <c r="G158" s="13"/>
      <c r="H158" s="3"/>
      <c r="I158" s="4"/>
      <c r="J158" s="4"/>
      <c r="K158" s="4"/>
      <c r="L158" s="4"/>
    </row>
    <row r="159" spans="1:12" x14ac:dyDescent="0.2">
      <c r="A159" s="14"/>
      <c r="B159" s="3"/>
      <c r="C159" s="3"/>
      <c r="D159" s="5"/>
      <c r="E159" s="13"/>
      <c r="F159" s="15"/>
      <c r="G159" s="13"/>
      <c r="H159" s="3"/>
      <c r="I159" s="4"/>
      <c r="J159" s="4"/>
      <c r="K159" s="4"/>
      <c r="L159" s="4"/>
    </row>
    <row r="160" spans="1:12" x14ac:dyDescent="0.2">
      <c r="A160" s="16"/>
      <c r="B160" s="3"/>
      <c r="C160" s="3"/>
      <c r="D160" s="5"/>
      <c r="E160" s="13"/>
      <c r="F160" s="15"/>
      <c r="G160" s="13"/>
      <c r="H160" s="3"/>
      <c r="I160" s="4"/>
      <c r="J160" s="4"/>
      <c r="K160" s="4"/>
      <c r="L160" s="4"/>
    </row>
    <row r="161" spans="1:12" x14ac:dyDescent="0.2">
      <c r="A161" s="14"/>
      <c r="B161" s="3"/>
      <c r="C161" s="3"/>
      <c r="D161" s="3"/>
      <c r="E161" s="13"/>
      <c r="F161" s="15"/>
      <c r="G161" s="13"/>
      <c r="H161" s="3"/>
      <c r="I161" s="4"/>
      <c r="J161" s="4"/>
      <c r="K161" s="4"/>
      <c r="L161" s="4"/>
    </row>
    <row r="162" spans="1:12" x14ac:dyDescent="0.2">
      <c r="A162" s="5"/>
      <c r="B162" s="3"/>
      <c r="C162" s="3"/>
      <c r="D162" s="5"/>
      <c r="E162" s="13"/>
      <c r="F162" s="15"/>
      <c r="G162" s="13"/>
      <c r="H162" s="3"/>
      <c r="I162" s="4"/>
      <c r="J162" s="4"/>
      <c r="K162" s="4"/>
      <c r="L162" s="4"/>
    </row>
    <row r="163" spans="1:12" x14ac:dyDescent="0.2">
      <c r="A163" s="14"/>
      <c r="B163" s="3"/>
      <c r="C163" s="3"/>
      <c r="D163" s="5"/>
      <c r="E163" s="3"/>
      <c r="F163" s="3"/>
      <c r="G163" s="3"/>
      <c r="H163" s="3"/>
      <c r="I163" s="4"/>
      <c r="J163" s="4"/>
      <c r="K163" s="4"/>
      <c r="L163" s="4"/>
    </row>
    <row r="164" spans="1:12" x14ac:dyDescent="0.2">
      <c r="A164" s="14"/>
      <c r="B164" s="3"/>
      <c r="C164" s="3"/>
      <c r="D164" s="5"/>
      <c r="E164" s="13"/>
      <c r="F164" s="15"/>
      <c r="G164" s="13"/>
      <c r="H164" s="3"/>
      <c r="I164" s="4"/>
      <c r="J164" s="4"/>
      <c r="K164" s="4"/>
      <c r="L164" s="4"/>
    </row>
    <row r="165" spans="1:12" x14ac:dyDescent="0.2">
      <c r="A165" s="2"/>
      <c r="B165" s="3"/>
      <c r="C165" s="3"/>
      <c r="D165" s="5"/>
      <c r="E165" s="13"/>
      <c r="F165" s="15"/>
      <c r="G165" s="13"/>
      <c r="H165" s="3"/>
      <c r="I165" s="4"/>
      <c r="J165" s="4"/>
      <c r="K165" s="4"/>
      <c r="L165" s="4"/>
    </row>
    <row r="166" spans="1:12" x14ac:dyDescent="0.2">
      <c r="A166" s="14"/>
      <c r="B166" s="3"/>
      <c r="C166" s="3"/>
      <c r="D166" s="3"/>
      <c r="E166" s="3"/>
      <c r="F166" s="3"/>
      <c r="G166" s="3"/>
      <c r="H166" s="3"/>
      <c r="I166" s="4"/>
      <c r="J166" s="4"/>
      <c r="K166" s="4"/>
      <c r="L166" s="4"/>
    </row>
    <row r="167" spans="1:12" x14ac:dyDescent="0.2">
      <c r="A167" s="14"/>
      <c r="B167" s="3"/>
      <c r="C167" s="3"/>
      <c r="D167" s="5"/>
      <c r="E167" s="13"/>
      <c r="F167" s="15"/>
      <c r="G167" s="13"/>
      <c r="H167" s="3"/>
      <c r="I167" s="4"/>
      <c r="J167" s="4"/>
      <c r="K167" s="4"/>
      <c r="L167" s="4"/>
    </row>
    <row r="168" spans="1:12" x14ac:dyDescent="0.2">
      <c r="A168" s="14"/>
      <c r="B168" s="3"/>
      <c r="C168" s="3"/>
      <c r="D168" s="5"/>
      <c r="E168" s="13"/>
      <c r="F168" s="15"/>
      <c r="G168" s="13"/>
      <c r="H168" s="3"/>
      <c r="I168" s="4"/>
      <c r="J168" s="4"/>
      <c r="K168" s="4"/>
      <c r="L168" s="4"/>
    </row>
    <row r="169" spans="1:12" x14ac:dyDescent="0.2">
      <c r="A169" s="5"/>
      <c r="B169" s="3"/>
      <c r="C169" s="3"/>
      <c r="D169" s="5"/>
      <c r="E169" s="13"/>
      <c r="F169" s="15"/>
      <c r="G169" s="13"/>
      <c r="H169" s="3"/>
      <c r="I169" s="4"/>
      <c r="J169" s="4"/>
      <c r="K169" s="4"/>
      <c r="L169" s="4"/>
    </row>
    <row r="170" spans="1:12" x14ac:dyDescent="0.2">
      <c r="A170" s="5"/>
      <c r="B170" s="3"/>
      <c r="C170" s="3"/>
      <c r="D170" s="5"/>
      <c r="E170" s="3"/>
      <c r="F170" s="3"/>
      <c r="G170" s="3"/>
      <c r="H170" s="3"/>
      <c r="I170" s="4"/>
      <c r="J170" s="4"/>
      <c r="K170" s="4"/>
      <c r="L170" s="4"/>
    </row>
    <row r="171" spans="1:12" x14ac:dyDescent="0.2">
      <c r="A171" s="14"/>
      <c r="B171" s="3"/>
      <c r="C171" s="3"/>
      <c r="D171" s="5"/>
      <c r="E171" s="3"/>
      <c r="F171" s="3"/>
      <c r="G171" s="3"/>
      <c r="H171" s="3"/>
      <c r="I171" s="4"/>
      <c r="J171" s="4"/>
      <c r="K171" s="4"/>
      <c r="L171" s="4"/>
    </row>
    <row r="172" spans="1:12" x14ac:dyDescent="0.2">
      <c r="A172" s="5"/>
      <c r="B172" s="3"/>
      <c r="C172" s="3"/>
      <c r="D172" s="5"/>
      <c r="E172" s="13"/>
      <c r="F172" s="15"/>
      <c r="G172" s="13"/>
      <c r="H172" s="3"/>
      <c r="I172" s="4"/>
      <c r="J172" s="4"/>
      <c r="K172" s="4"/>
      <c r="L172" s="4"/>
    </row>
    <row r="173" spans="1:12" x14ac:dyDescent="0.2">
      <c r="A173" s="16"/>
      <c r="B173" s="3"/>
      <c r="C173" s="3"/>
      <c r="D173" s="5"/>
      <c r="E173" s="3"/>
      <c r="F173" s="3"/>
      <c r="G173" s="3"/>
      <c r="H173" s="3"/>
      <c r="I173" s="4"/>
      <c r="J173" s="4"/>
      <c r="K173" s="4"/>
      <c r="L173" s="4"/>
    </row>
    <row r="174" spans="1:12" x14ac:dyDescent="0.2">
      <c r="A174" s="14"/>
      <c r="B174" s="3"/>
      <c r="C174" s="3"/>
      <c r="D174" s="3"/>
      <c r="E174" s="13"/>
      <c r="F174" s="15"/>
      <c r="G174" s="13"/>
      <c r="H174" s="3"/>
      <c r="I174" s="4"/>
      <c r="J174" s="4"/>
      <c r="K174" s="4"/>
      <c r="L174" s="4"/>
    </row>
    <row r="175" spans="1:12" x14ac:dyDescent="0.2">
      <c r="A175" s="14"/>
      <c r="B175" s="3"/>
      <c r="C175" s="3"/>
      <c r="D175" s="5"/>
      <c r="E175" s="13"/>
      <c r="F175" s="15"/>
      <c r="G175" s="13"/>
      <c r="H175" s="3"/>
      <c r="I175" s="4"/>
      <c r="J175" s="4"/>
      <c r="K175" s="4"/>
      <c r="L175" s="4"/>
    </row>
    <row r="176" spans="1:12" x14ac:dyDescent="0.2">
      <c r="A176" s="14"/>
      <c r="B176" s="3"/>
      <c r="C176" s="3"/>
      <c r="D176" s="5"/>
      <c r="E176" s="13"/>
      <c r="F176" s="15"/>
      <c r="G176" s="13"/>
      <c r="H176" s="3"/>
      <c r="I176" s="4"/>
      <c r="J176" s="4"/>
      <c r="K176" s="4"/>
      <c r="L176" s="4"/>
    </row>
    <row r="177" spans="1:12" x14ac:dyDescent="0.2">
      <c r="A177" s="14"/>
      <c r="B177" s="3"/>
      <c r="C177" s="3"/>
      <c r="D177" s="5"/>
      <c r="E177" s="13"/>
      <c r="F177" s="15"/>
      <c r="G177" s="13"/>
      <c r="H177" s="3"/>
      <c r="I177" s="4"/>
      <c r="J177" s="4"/>
      <c r="K177" s="4"/>
      <c r="L177" s="4"/>
    </row>
    <row r="178" spans="1:12" x14ac:dyDescent="0.2">
      <c r="A178" s="14"/>
      <c r="B178" s="3"/>
      <c r="C178" s="3"/>
      <c r="D178" s="5"/>
      <c r="E178" s="13"/>
      <c r="F178" s="15"/>
      <c r="G178" s="13"/>
      <c r="H178" s="3"/>
      <c r="I178" s="4"/>
      <c r="J178" s="4"/>
      <c r="K178" s="4"/>
      <c r="L178" s="4"/>
    </row>
    <row r="179" spans="1:12" x14ac:dyDescent="0.2">
      <c r="A179" s="14"/>
      <c r="B179" s="3"/>
      <c r="C179" s="3"/>
      <c r="D179" s="5"/>
      <c r="E179" s="13"/>
      <c r="F179" s="15"/>
      <c r="G179" s="13"/>
      <c r="H179" s="3"/>
      <c r="I179" s="4"/>
      <c r="J179" s="4"/>
      <c r="K179" s="4"/>
      <c r="L179" s="4"/>
    </row>
    <row r="180" spans="1:12" x14ac:dyDescent="0.2">
      <c r="A180" s="14"/>
      <c r="B180" s="3"/>
      <c r="C180" s="3"/>
      <c r="D180" s="5"/>
      <c r="E180" s="13"/>
      <c r="F180" s="15"/>
      <c r="G180" s="13"/>
      <c r="H180" s="3"/>
      <c r="I180" s="4"/>
      <c r="J180" s="4"/>
      <c r="K180" s="4"/>
      <c r="L180" s="4"/>
    </row>
    <row r="181" spans="1:12" x14ac:dyDescent="0.2">
      <c r="A181" s="14"/>
      <c r="B181" s="3"/>
      <c r="C181" s="3"/>
      <c r="D181" s="5"/>
      <c r="E181" s="13"/>
      <c r="F181" s="15"/>
      <c r="G181" s="13"/>
      <c r="H181" s="3"/>
      <c r="I181" s="4"/>
      <c r="J181" s="4"/>
      <c r="K181" s="4"/>
      <c r="L181" s="4"/>
    </row>
    <row r="182" spans="1:12" x14ac:dyDescent="0.2">
      <c r="A182" s="14"/>
      <c r="B182" s="3"/>
      <c r="C182" s="3"/>
      <c r="D182" s="5"/>
      <c r="E182" s="13"/>
      <c r="F182" s="15"/>
      <c r="G182" s="13"/>
      <c r="H182" s="3"/>
      <c r="I182" s="4"/>
      <c r="J182" s="4"/>
      <c r="K182" s="4"/>
      <c r="L182" s="4"/>
    </row>
    <row r="183" spans="1:12" x14ac:dyDescent="0.2">
      <c r="A183" s="14"/>
      <c r="B183" s="3"/>
      <c r="C183" s="3"/>
      <c r="D183" s="5"/>
      <c r="E183" s="13"/>
      <c r="F183" s="15"/>
      <c r="G183" s="13"/>
      <c r="H183" s="3"/>
      <c r="I183" s="4"/>
      <c r="J183" s="4"/>
      <c r="K183" s="4"/>
      <c r="L183" s="4"/>
    </row>
    <row r="184" spans="1:12" x14ac:dyDescent="0.2">
      <c r="A184" s="14"/>
      <c r="B184" s="3"/>
      <c r="C184" s="3"/>
      <c r="D184" s="5"/>
      <c r="E184" s="13"/>
      <c r="F184" s="15"/>
      <c r="G184" s="13"/>
      <c r="H184" s="3"/>
      <c r="I184" s="4"/>
      <c r="J184" s="4"/>
      <c r="K184" s="4"/>
      <c r="L184" s="4"/>
    </row>
    <row r="185" spans="1:12" x14ac:dyDescent="0.2">
      <c r="A185" s="5"/>
      <c r="B185" s="3"/>
      <c r="C185" s="3"/>
      <c r="D185" s="5"/>
      <c r="E185" s="13"/>
      <c r="F185" s="15"/>
      <c r="G185" s="13"/>
      <c r="H185" s="3"/>
      <c r="I185" s="4"/>
      <c r="J185" s="4"/>
      <c r="K185" s="4"/>
      <c r="L185" s="4"/>
    </row>
    <row r="186" spans="1:12" x14ac:dyDescent="0.2">
      <c r="A186" s="16"/>
      <c r="B186" s="3"/>
      <c r="C186" s="3"/>
      <c r="D186" s="5"/>
      <c r="E186" s="3"/>
      <c r="F186" s="3"/>
      <c r="G186" s="3"/>
      <c r="H186" s="3"/>
      <c r="I186" s="4"/>
      <c r="J186" s="4"/>
      <c r="K186" s="4"/>
      <c r="L186" s="4"/>
    </row>
    <row r="187" spans="1:12" x14ac:dyDescent="0.2">
      <c r="A187" s="14"/>
      <c r="B187" s="3"/>
      <c r="C187" s="3"/>
      <c r="D187" s="3"/>
      <c r="E187" s="13"/>
      <c r="F187" s="15"/>
      <c r="G187" s="13"/>
      <c r="H187" s="3"/>
      <c r="I187" s="4"/>
      <c r="J187" s="4"/>
      <c r="K187" s="4"/>
      <c r="L187" s="4"/>
    </row>
    <row r="188" spans="1:12" x14ac:dyDescent="0.2">
      <c r="A188" s="14"/>
      <c r="B188" s="3"/>
      <c r="C188" s="3"/>
      <c r="D188" s="5"/>
      <c r="E188" s="13"/>
      <c r="F188" s="15"/>
      <c r="G188" s="13"/>
      <c r="H188" s="3"/>
      <c r="I188" s="4"/>
      <c r="J188" s="4"/>
      <c r="K188" s="4"/>
      <c r="L188" s="4"/>
    </row>
    <row r="189" spans="1:12" x14ac:dyDescent="0.2">
      <c r="A189" s="5"/>
      <c r="B189" s="3"/>
      <c r="C189" s="3"/>
      <c r="D189" s="5"/>
      <c r="E189" s="13"/>
      <c r="F189" s="15"/>
      <c r="G189" s="13"/>
      <c r="H189" s="3"/>
      <c r="I189" s="4"/>
      <c r="J189" s="4"/>
      <c r="K189" s="4"/>
      <c r="L189" s="4"/>
    </row>
    <row r="190" spans="1:12" x14ac:dyDescent="0.2">
      <c r="A190" s="14"/>
      <c r="B190" s="3"/>
      <c r="C190" s="3"/>
      <c r="D190" s="5"/>
      <c r="E190" s="3"/>
      <c r="F190" s="3"/>
      <c r="G190" s="3"/>
      <c r="H190" s="3"/>
      <c r="I190" s="17"/>
      <c r="J190" s="17"/>
      <c r="K190" s="17"/>
      <c r="L190" s="4"/>
    </row>
    <row r="191" spans="1:12" x14ac:dyDescent="0.2">
      <c r="A191" s="16"/>
      <c r="B191" s="3"/>
      <c r="C191" s="3"/>
      <c r="D191" s="3"/>
      <c r="E191" s="13"/>
      <c r="F191" s="15"/>
      <c r="G191" s="13"/>
      <c r="H191" s="3"/>
      <c r="I191" s="4"/>
      <c r="J191" s="4"/>
      <c r="K191" s="4"/>
      <c r="L191" s="4"/>
    </row>
    <row r="192" spans="1:12" x14ac:dyDescent="0.2">
      <c r="A192" s="18"/>
      <c r="B192" s="3"/>
      <c r="C192" s="3"/>
      <c r="D192" s="3"/>
      <c r="E192" s="13"/>
      <c r="F192" s="15"/>
      <c r="G192" s="13"/>
      <c r="H192" s="3"/>
      <c r="I192" s="4"/>
      <c r="J192" s="4"/>
      <c r="K192" s="4"/>
      <c r="L192" s="4"/>
    </row>
    <row r="193" spans="1:12" x14ac:dyDescent="0.2">
      <c r="A193" s="16"/>
      <c r="B193" s="3"/>
      <c r="C193" s="3"/>
      <c r="D193" s="3"/>
      <c r="E193" s="13"/>
      <c r="F193" s="15"/>
      <c r="G193" s="13"/>
      <c r="H193" s="3"/>
      <c r="I193" s="4"/>
      <c r="J193" s="4"/>
      <c r="K193" s="4"/>
      <c r="L193" s="4"/>
    </row>
    <row r="194" spans="1:12" x14ac:dyDescent="0.2">
      <c r="A194" s="16"/>
      <c r="B194" s="3"/>
      <c r="C194" s="3"/>
      <c r="D194" s="3"/>
      <c r="E194" s="13"/>
      <c r="F194" s="15"/>
      <c r="G194" s="13"/>
      <c r="H194" s="3"/>
      <c r="I194" s="4"/>
      <c r="J194" s="4"/>
      <c r="K194" s="4"/>
      <c r="L194" s="4"/>
    </row>
    <row r="195" spans="1:12" x14ac:dyDescent="0.2">
      <c r="A195" s="14"/>
      <c r="B195" s="3"/>
      <c r="C195" s="3"/>
      <c r="D195" s="3"/>
      <c r="E195" s="13"/>
      <c r="F195" s="15"/>
      <c r="G195" s="13"/>
      <c r="H195" s="3"/>
      <c r="I195" s="4"/>
      <c r="J195" s="4"/>
      <c r="K195" s="4"/>
      <c r="L195" s="4"/>
    </row>
    <row r="196" spans="1:12" x14ac:dyDescent="0.2">
      <c r="A196" s="3"/>
      <c r="B196" s="3"/>
      <c r="C196" s="3"/>
      <c r="D196" s="5"/>
      <c r="E196" s="13"/>
      <c r="F196" s="15"/>
      <c r="G196" s="13"/>
      <c r="H196" s="3"/>
      <c r="I196" s="4"/>
      <c r="J196" s="4"/>
      <c r="K196" s="4"/>
      <c r="L196" s="4"/>
    </row>
    <row r="197" spans="1:12" x14ac:dyDescent="0.2">
      <c r="A197" s="3"/>
      <c r="B197" s="3"/>
      <c r="C197" s="3"/>
      <c r="D197" s="3"/>
      <c r="E197" s="3"/>
      <c r="F197" s="3"/>
      <c r="G197" s="3"/>
      <c r="H197" s="3"/>
      <c r="I197" s="4"/>
      <c r="J197" s="4"/>
      <c r="K197" s="4"/>
      <c r="L197" s="4"/>
    </row>
    <row r="198" spans="1:12" x14ac:dyDescent="0.2">
      <c r="A198" s="16"/>
      <c r="B198" s="3"/>
      <c r="C198" s="3"/>
      <c r="D198" s="3"/>
      <c r="E198" s="3"/>
      <c r="F198" s="3"/>
      <c r="G198" s="3"/>
      <c r="H198" s="3"/>
      <c r="I198" s="4"/>
      <c r="J198" s="4"/>
      <c r="K198" s="4"/>
      <c r="L198" s="4"/>
    </row>
    <row r="199" spans="1:12" x14ac:dyDescent="0.2">
      <c r="A199" s="14"/>
      <c r="B199" s="3"/>
      <c r="C199" s="3"/>
      <c r="D199" s="3"/>
      <c r="E199" s="13"/>
      <c r="F199" s="15"/>
      <c r="G199" s="13"/>
      <c r="H199" s="3"/>
      <c r="I199" s="4"/>
      <c r="J199" s="4"/>
      <c r="K199" s="4"/>
      <c r="L199" s="4"/>
    </row>
    <row r="200" spans="1:12" x14ac:dyDescent="0.2">
      <c r="A200" s="14"/>
      <c r="B200" s="3"/>
      <c r="C200" s="3"/>
      <c r="D200" s="5"/>
      <c r="E200" s="13"/>
      <c r="F200" s="15"/>
      <c r="G200" s="13"/>
      <c r="H200" s="3"/>
      <c r="I200" s="4"/>
      <c r="J200" s="4"/>
      <c r="K200" s="4"/>
      <c r="L200" s="4"/>
    </row>
    <row r="201" spans="1:12" x14ac:dyDescent="0.2">
      <c r="A201" s="14"/>
      <c r="B201" s="3"/>
      <c r="C201" s="3"/>
      <c r="D201" s="5"/>
      <c r="E201" s="13"/>
      <c r="F201" s="15"/>
      <c r="G201" s="13"/>
      <c r="H201" s="3"/>
      <c r="I201" s="4"/>
      <c r="J201" s="4"/>
      <c r="K201" s="4"/>
      <c r="L201" s="4"/>
    </row>
    <row r="202" spans="1:12" x14ac:dyDescent="0.2">
      <c r="A202" s="14"/>
      <c r="B202" s="3"/>
      <c r="C202" s="3"/>
      <c r="D202" s="5"/>
      <c r="E202" s="13"/>
      <c r="F202" s="15"/>
      <c r="G202" s="13"/>
      <c r="H202" s="3"/>
      <c r="I202" s="4"/>
      <c r="J202" s="4"/>
      <c r="K202" s="4"/>
      <c r="L202" s="4"/>
    </row>
    <row r="203" spans="1:12" x14ac:dyDescent="0.2">
      <c r="A203" s="14"/>
      <c r="B203" s="3"/>
      <c r="C203" s="3"/>
      <c r="D203" s="5"/>
      <c r="E203" s="13"/>
      <c r="F203" s="15"/>
      <c r="G203" s="13"/>
      <c r="H203" s="3"/>
      <c r="I203" s="4"/>
      <c r="J203" s="4"/>
      <c r="K203" s="4"/>
      <c r="L203" s="4"/>
    </row>
    <row r="204" spans="1:12" x14ac:dyDescent="0.2">
      <c r="A204" s="14"/>
      <c r="B204" s="3"/>
      <c r="C204" s="3"/>
      <c r="D204" s="5"/>
      <c r="E204" s="13"/>
      <c r="F204" s="15"/>
      <c r="G204" s="13"/>
      <c r="H204" s="3"/>
      <c r="I204" s="4"/>
      <c r="J204" s="4"/>
      <c r="K204" s="4"/>
      <c r="L204" s="4"/>
    </row>
    <row r="205" spans="1:12" x14ac:dyDescent="0.2">
      <c r="A205" s="14"/>
      <c r="B205" s="3"/>
      <c r="C205" s="3"/>
      <c r="D205" s="5"/>
      <c r="E205" s="13"/>
      <c r="F205" s="15"/>
      <c r="G205" s="13"/>
      <c r="H205" s="3"/>
      <c r="I205" s="4"/>
      <c r="J205" s="4"/>
      <c r="K205" s="4"/>
      <c r="L205" s="4"/>
    </row>
    <row r="206" spans="1:12" x14ac:dyDescent="0.2">
      <c r="A206" s="14"/>
      <c r="B206" s="3"/>
      <c r="C206" s="3"/>
      <c r="D206" s="5"/>
      <c r="E206" s="13"/>
      <c r="F206" s="15"/>
      <c r="G206" s="13"/>
      <c r="H206" s="3"/>
      <c r="I206" s="4"/>
      <c r="J206" s="4"/>
      <c r="K206" s="4"/>
      <c r="L206" s="4"/>
    </row>
    <row r="207" spans="1:12" x14ac:dyDescent="0.2">
      <c r="A207" s="14"/>
      <c r="B207" s="3"/>
      <c r="C207" s="3"/>
      <c r="D207" s="5"/>
      <c r="E207" s="13"/>
      <c r="F207" s="15"/>
      <c r="G207" s="13"/>
      <c r="H207" s="3"/>
      <c r="I207" s="4"/>
      <c r="J207" s="4"/>
      <c r="K207" s="4"/>
      <c r="L207" s="4"/>
    </row>
    <row r="208" spans="1:12" x14ac:dyDescent="0.2">
      <c r="A208" s="14"/>
      <c r="B208" s="3"/>
      <c r="C208" s="3"/>
      <c r="D208" s="5"/>
      <c r="E208" s="13"/>
      <c r="F208" s="15"/>
      <c r="G208" s="13"/>
      <c r="H208" s="3"/>
      <c r="I208" s="4"/>
      <c r="J208" s="4"/>
      <c r="K208" s="4"/>
      <c r="L208" s="4"/>
    </row>
    <row r="209" spans="1:12" x14ac:dyDescent="0.2">
      <c r="A209" s="14"/>
      <c r="B209" s="3"/>
      <c r="C209" s="3"/>
      <c r="D209" s="5"/>
      <c r="E209" s="13"/>
      <c r="F209" s="15"/>
      <c r="G209" s="13"/>
      <c r="H209" s="3"/>
      <c r="I209" s="4"/>
      <c r="J209" s="4"/>
      <c r="K209" s="4"/>
      <c r="L209" s="4"/>
    </row>
    <row r="210" spans="1:12" x14ac:dyDescent="0.2">
      <c r="A210" s="14"/>
      <c r="B210" s="3"/>
      <c r="C210" s="3"/>
      <c r="D210" s="5"/>
      <c r="E210" s="13"/>
      <c r="F210" s="15"/>
      <c r="G210" s="13"/>
      <c r="H210" s="3"/>
      <c r="I210" s="4"/>
      <c r="J210" s="4"/>
      <c r="K210" s="4"/>
      <c r="L210" s="4"/>
    </row>
    <row r="211" spans="1:12" x14ac:dyDescent="0.2">
      <c r="A211" s="5"/>
      <c r="B211" s="3"/>
      <c r="C211" s="5"/>
      <c r="D211" s="5"/>
      <c r="E211" s="13"/>
      <c r="F211" s="15"/>
      <c r="G211" s="13"/>
      <c r="H211" s="3"/>
      <c r="I211" s="4"/>
      <c r="J211" s="4"/>
      <c r="K211" s="4"/>
      <c r="L211" s="4"/>
    </row>
    <row r="212" spans="1:12" x14ac:dyDescent="0.2">
      <c r="A212" s="14"/>
      <c r="B212" s="3"/>
      <c r="C212" s="3"/>
      <c r="D212" s="3"/>
      <c r="E212" s="3"/>
      <c r="F212" s="3"/>
      <c r="G212" s="3"/>
      <c r="H212" s="3"/>
      <c r="I212" s="4"/>
      <c r="J212" s="4"/>
      <c r="K212" s="4"/>
      <c r="L212" s="4"/>
    </row>
    <row r="213" spans="1:12" x14ac:dyDescent="0.2">
      <c r="A213" s="14"/>
      <c r="B213" s="3"/>
      <c r="C213" s="3"/>
      <c r="D213" s="5"/>
      <c r="E213" s="13"/>
      <c r="F213" s="15"/>
      <c r="G213" s="13"/>
      <c r="H213" s="3"/>
      <c r="I213" s="4"/>
      <c r="J213" s="4"/>
      <c r="K213" s="4"/>
      <c r="L213" s="4"/>
    </row>
    <row r="214" spans="1:12" x14ac:dyDescent="0.2">
      <c r="A214" s="14"/>
      <c r="B214" s="3"/>
      <c r="C214" s="5"/>
      <c r="D214" s="5"/>
      <c r="E214" s="13"/>
      <c r="F214" s="15"/>
      <c r="G214" s="13"/>
      <c r="H214" s="3"/>
      <c r="I214" s="4"/>
      <c r="J214" s="4"/>
      <c r="K214" s="4"/>
      <c r="L214" s="4"/>
    </row>
    <row r="215" spans="1:12" x14ac:dyDescent="0.2">
      <c r="A215" s="14"/>
      <c r="B215" s="3"/>
      <c r="C215" s="3"/>
      <c r="D215" s="5"/>
      <c r="E215" s="13"/>
      <c r="F215" s="15"/>
      <c r="G215" s="13"/>
      <c r="H215" s="3"/>
      <c r="I215" s="4"/>
      <c r="J215" s="4"/>
      <c r="K215" s="4"/>
      <c r="L215" s="4"/>
    </row>
    <row r="216" spans="1:12" x14ac:dyDescent="0.2">
      <c r="A216" s="18"/>
      <c r="B216" s="3"/>
      <c r="C216" s="3"/>
      <c r="D216" s="5"/>
      <c r="E216" s="13"/>
      <c r="F216" s="15"/>
      <c r="G216" s="13"/>
      <c r="H216" s="3"/>
      <c r="I216" s="4"/>
      <c r="J216" s="4"/>
      <c r="K216" s="4"/>
      <c r="L216" s="4"/>
    </row>
    <row r="217" spans="1:12" x14ac:dyDescent="0.2">
      <c r="A217" s="16"/>
      <c r="B217" s="3"/>
      <c r="C217" s="3"/>
      <c r="D217" s="3"/>
      <c r="E217" s="13"/>
      <c r="F217" s="15"/>
      <c r="G217" s="13"/>
      <c r="H217" s="3"/>
      <c r="I217" s="4"/>
      <c r="J217" s="4"/>
      <c r="K217" s="4"/>
      <c r="L217" s="4"/>
    </row>
    <row r="218" spans="1:12" x14ac:dyDescent="0.2">
      <c r="A218" s="18"/>
      <c r="B218" s="3"/>
      <c r="C218" s="3"/>
      <c r="D218" s="3"/>
      <c r="E218" s="13"/>
      <c r="F218" s="15"/>
      <c r="G218" s="13"/>
      <c r="H218" s="3"/>
      <c r="I218" s="4"/>
      <c r="J218" s="4"/>
      <c r="K218" s="4"/>
      <c r="L218" s="4"/>
    </row>
    <row r="219" spans="1:12" x14ac:dyDescent="0.2">
      <c r="A219" s="16"/>
      <c r="B219" s="3"/>
      <c r="C219" s="3"/>
      <c r="D219" s="3"/>
      <c r="E219" s="13"/>
      <c r="F219" s="15"/>
      <c r="G219" s="13"/>
      <c r="H219" s="3"/>
      <c r="I219" s="4"/>
      <c r="J219" s="4"/>
      <c r="K219" s="4"/>
      <c r="L219" s="4"/>
    </row>
    <row r="220" spans="1:12" x14ac:dyDescent="0.2">
      <c r="A220" s="16"/>
      <c r="B220" s="3"/>
      <c r="C220" s="3"/>
      <c r="D220" s="3"/>
      <c r="E220" s="13"/>
      <c r="F220" s="15"/>
      <c r="G220" s="13"/>
      <c r="H220" s="3"/>
      <c r="I220" s="4"/>
      <c r="J220" s="4"/>
      <c r="K220" s="4"/>
      <c r="L220" s="4"/>
    </row>
    <row r="221" spans="1:12" x14ac:dyDescent="0.2">
      <c r="A221" s="14"/>
      <c r="B221" s="3"/>
      <c r="C221" s="3"/>
      <c r="D221" s="3"/>
      <c r="E221" s="13"/>
      <c r="F221" s="15"/>
      <c r="G221" s="13"/>
      <c r="H221" s="3"/>
      <c r="I221" s="4"/>
      <c r="J221" s="4"/>
      <c r="K221" s="4"/>
      <c r="L221" s="4"/>
    </row>
    <row r="222" spans="1:12" x14ac:dyDescent="0.2">
      <c r="A222" s="16"/>
      <c r="B222" s="3"/>
      <c r="C222" s="3"/>
      <c r="D222" s="5"/>
      <c r="E222" s="13"/>
      <c r="F222" s="15"/>
      <c r="G222" s="13"/>
      <c r="H222" s="3"/>
      <c r="I222" s="4"/>
      <c r="J222" s="4"/>
      <c r="K222" s="4"/>
      <c r="L222" s="4"/>
    </row>
    <row r="223" spans="1:12" x14ac:dyDescent="0.2">
      <c r="A223" s="14"/>
      <c r="B223" s="3"/>
      <c r="C223" s="3"/>
      <c r="D223" s="3"/>
      <c r="E223" s="13"/>
      <c r="F223" s="15"/>
      <c r="G223" s="13"/>
      <c r="H223" s="3"/>
      <c r="I223" s="4"/>
      <c r="J223" s="4"/>
      <c r="K223" s="4"/>
      <c r="L223" s="4"/>
    </row>
    <row r="224" spans="1:12" x14ac:dyDescent="0.2">
      <c r="A224" s="14"/>
      <c r="B224" s="3"/>
      <c r="C224" s="3"/>
      <c r="D224" s="5"/>
      <c r="E224" s="13"/>
      <c r="F224" s="15"/>
      <c r="G224" s="13"/>
      <c r="H224" s="3"/>
      <c r="I224" s="4"/>
      <c r="J224" s="4"/>
      <c r="K224" s="4"/>
      <c r="L224" s="4"/>
    </row>
    <row r="225" spans="1:12" x14ac:dyDescent="0.2">
      <c r="A225" s="14"/>
      <c r="B225" s="3"/>
      <c r="C225" s="3"/>
      <c r="D225" s="5"/>
      <c r="E225" s="13"/>
      <c r="F225" s="15"/>
      <c r="G225" s="13"/>
      <c r="H225" s="3"/>
      <c r="I225" s="4"/>
      <c r="J225" s="4"/>
      <c r="K225" s="4"/>
      <c r="L225" s="4"/>
    </row>
    <row r="226" spans="1:12" x14ac:dyDescent="0.2">
      <c r="A226" s="14"/>
      <c r="B226" s="3"/>
      <c r="C226" s="3"/>
      <c r="D226" s="5"/>
      <c r="E226" s="13"/>
      <c r="F226" s="15"/>
      <c r="G226" s="13"/>
      <c r="H226" s="3"/>
      <c r="I226" s="4"/>
      <c r="J226" s="4"/>
      <c r="K226" s="4"/>
      <c r="L226" s="4"/>
    </row>
    <row r="227" spans="1:12" x14ac:dyDescent="0.2">
      <c r="A227" s="18"/>
      <c r="B227" s="3"/>
      <c r="C227" s="3"/>
      <c r="D227" s="5"/>
      <c r="E227" s="13"/>
      <c r="F227" s="15"/>
      <c r="G227" s="13"/>
      <c r="H227" s="3"/>
      <c r="I227" s="17"/>
      <c r="J227" s="17"/>
      <c r="K227" s="17"/>
      <c r="L227" s="4"/>
    </row>
    <row r="228" spans="1:12" x14ac:dyDescent="0.2">
      <c r="A228" s="16"/>
      <c r="B228" s="3"/>
      <c r="C228" s="3"/>
      <c r="D228" s="3"/>
      <c r="E228" s="13"/>
      <c r="F228" s="15"/>
      <c r="G228" s="13"/>
      <c r="H228" s="3"/>
      <c r="I228" s="4"/>
      <c r="J228" s="4"/>
      <c r="K228" s="4"/>
      <c r="L228" s="4"/>
    </row>
    <row r="229" spans="1:12" x14ac:dyDescent="0.2">
      <c r="A229" s="3"/>
      <c r="B229" s="3"/>
      <c r="C229" s="3"/>
      <c r="D229" s="3"/>
      <c r="E229" s="13"/>
      <c r="F229" s="15"/>
      <c r="G229" s="13"/>
      <c r="H229" s="3"/>
      <c r="I229" s="4"/>
      <c r="J229" s="4"/>
      <c r="K229" s="4"/>
      <c r="L229" s="4"/>
    </row>
    <row r="230" spans="1:12" x14ac:dyDescent="0.2">
      <c r="A230" s="16"/>
      <c r="B230" s="3"/>
      <c r="C230" s="3"/>
      <c r="D230" s="3"/>
      <c r="E230" s="3"/>
      <c r="F230" s="3"/>
      <c r="G230" s="3"/>
      <c r="H230" s="3"/>
      <c r="I230" s="4"/>
      <c r="J230" s="4"/>
      <c r="K230" s="4"/>
      <c r="L230" s="4"/>
    </row>
    <row r="231" spans="1:12" x14ac:dyDescent="0.2">
      <c r="A231" s="16"/>
      <c r="B231" s="3"/>
      <c r="C231" s="3"/>
      <c r="D231" s="3"/>
      <c r="E231" s="13"/>
      <c r="F231" s="15"/>
      <c r="G231" s="13"/>
      <c r="H231" s="3"/>
      <c r="I231" s="4"/>
      <c r="J231" s="4"/>
      <c r="K231" s="4"/>
      <c r="L231" s="4"/>
    </row>
    <row r="232" spans="1:12" x14ac:dyDescent="0.2">
      <c r="A232" s="14"/>
      <c r="B232" s="3"/>
      <c r="C232" s="3"/>
      <c r="D232" s="3"/>
      <c r="E232" s="13"/>
      <c r="F232" s="15"/>
      <c r="G232" s="13"/>
      <c r="H232" s="3"/>
      <c r="I232" s="4"/>
      <c r="J232" s="4"/>
      <c r="K232" s="4"/>
      <c r="L232" s="4"/>
    </row>
    <row r="233" spans="1:12" x14ac:dyDescent="0.2">
      <c r="A233" s="5"/>
      <c r="B233" s="3"/>
      <c r="C233" s="3"/>
      <c r="D233" s="5"/>
      <c r="E233" s="13"/>
      <c r="F233" s="15"/>
      <c r="G233" s="13"/>
      <c r="H233" s="3"/>
      <c r="I233" s="4"/>
      <c r="J233" s="4"/>
      <c r="K233" s="4"/>
      <c r="L233" s="4"/>
    </row>
    <row r="234" spans="1:12" x14ac:dyDescent="0.2">
      <c r="A234" s="14"/>
      <c r="B234" s="3"/>
      <c r="C234" s="3"/>
      <c r="D234" s="5"/>
      <c r="E234" s="3"/>
      <c r="F234" s="3"/>
      <c r="G234" s="3"/>
      <c r="H234" s="3"/>
      <c r="I234" s="4"/>
      <c r="J234" s="4"/>
      <c r="K234" s="4"/>
      <c r="L234" s="4"/>
    </row>
    <row r="235" spans="1:12" x14ac:dyDescent="0.2">
      <c r="A235" s="14"/>
      <c r="B235" s="3"/>
      <c r="C235" s="3"/>
      <c r="D235" s="5"/>
      <c r="E235" s="13"/>
      <c r="F235" s="15"/>
      <c r="G235" s="13"/>
      <c r="H235" s="3"/>
      <c r="I235" s="4"/>
      <c r="J235" s="4"/>
      <c r="K235" s="4"/>
      <c r="L235" s="4"/>
    </row>
    <row r="236" spans="1:12" x14ac:dyDescent="0.2">
      <c r="A236" s="14"/>
      <c r="B236" s="3"/>
      <c r="C236" s="3"/>
      <c r="D236" s="5"/>
      <c r="E236" s="13"/>
      <c r="F236" s="15"/>
      <c r="G236" s="13"/>
      <c r="H236" s="3"/>
      <c r="I236" s="4"/>
      <c r="J236" s="4"/>
      <c r="K236" s="4"/>
      <c r="L236" s="4"/>
    </row>
    <row r="237" spans="1:12" x14ac:dyDescent="0.2">
      <c r="A237" s="16"/>
      <c r="B237" s="3"/>
      <c r="C237" s="3"/>
      <c r="D237" s="5"/>
      <c r="E237" s="13"/>
      <c r="F237" s="15"/>
      <c r="G237" s="13"/>
      <c r="H237" s="3"/>
      <c r="I237" s="4"/>
      <c r="J237" s="4"/>
      <c r="K237" s="4"/>
      <c r="L237" s="4"/>
    </row>
    <row r="238" spans="1:12" x14ac:dyDescent="0.2">
      <c r="A238" s="14"/>
      <c r="B238" s="3"/>
      <c r="C238" s="3"/>
      <c r="D238" s="3"/>
      <c r="E238" s="13"/>
      <c r="F238" s="15"/>
      <c r="G238" s="13"/>
      <c r="H238" s="3"/>
      <c r="I238" s="4"/>
      <c r="J238" s="4"/>
      <c r="K238" s="4"/>
      <c r="L238" s="4"/>
    </row>
    <row r="239" spans="1:12" x14ac:dyDescent="0.2">
      <c r="A239" s="16"/>
      <c r="B239" s="3"/>
      <c r="C239" s="3"/>
      <c r="D239" s="5"/>
      <c r="E239" s="13"/>
      <c r="F239" s="15"/>
      <c r="G239" s="13"/>
      <c r="H239" s="3"/>
      <c r="I239" s="4"/>
      <c r="J239" s="4"/>
      <c r="K239" s="4"/>
      <c r="L239" s="4"/>
    </row>
    <row r="240" spans="1:12" x14ac:dyDescent="0.2">
      <c r="A240" s="14"/>
      <c r="B240" s="3"/>
      <c r="C240" s="3"/>
      <c r="D240" s="3"/>
      <c r="E240" s="13"/>
      <c r="F240" s="15"/>
      <c r="G240" s="13"/>
      <c r="H240" s="3"/>
      <c r="I240" s="4"/>
      <c r="J240" s="4"/>
      <c r="K240" s="4"/>
      <c r="L240" s="4"/>
    </row>
    <row r="241" spans="1:12" x14ac:dyDescent="0.2">
      <c r="A241" s="14"/>
      <c r="B241" s="3"/>
      <c r="C241" s="3"/>
      <c r="D241" s="5"/>
      <c r="E241" s="13"/>
      <c r="F241" s="15"/>
      <c r="G241" s="13"/>
      <c r="H241" s="3"/>
      <c r="I241" s="4"/>
      <c r="J241" s="4"/>
      <c r="K241" s="4"/>
      <c r="L241" s="4"/>
    </row>
    <row r="242" spans="1:12" x14ac:dyDescent="0.2">
      <c r="A242" s="16"/>
      <c r="B242" s="3"/>
      <c r="C242" s="3"/>
      <c r="D242" s="5"/>
      <c r="E242" s="13"/>
      <c r="F242" s="15"/>
      <c r="G242" s="13"/>
      <c r="H242" s="3"/>
      <c r="I242" s="4"/>
      <c r="J242" s="4"/>
      <c r="K242" s="4"/>
      <c r="L242" s="4"/>
    </row>
    <row r="243" spans="1:12" x14ac:dyDescent="0.2">
      <c r="A243" s="14"/>
      <c r="B243" s="3"/>
      <c r="C243" s="3"/>
      <c r="D243" s="3"/>
      <c r="E243" s="13"/>
      <c r="F243" s="15"/>
      <c r="G243" s="13"/>
      <c r="H243" s="3"/>
      <c r="I243" s="4"/>
      <c r="J243" s="4"/>
      <c r="K243" s="4"/>
      <c r="L243" s="4"/>
    </row>
    <row r="244" spans="1:12" x14ac:dyDescent="0.2">
      <c r="A244" s="18"/>
      <c r="B244" s="3"/>
      <c r="C244" s="3"/>
      <c r="D244" s="5"/>
      <c r="E244" s="13"/>
      <c r="F244" s="15"/>
      <c r="G244" s="13"/>
      <c r="H244" s="3"/>
      <c r="I244" s="17"/>
      <c r="J244" s="17"/>
      <c r="K244" s="17"/>
      <c r="L244" s="4"/>
    </row>
    <row r="245" spans="1:12" x14ac:dyDescent="0.2">
      <c r="A245" s="18"/>
      <c r="B245" s="3"/>
      <c r="C245" s="3"/>
      <c r="D245" s="3"/>
      <c r="E245" s="13"/>
      <c r="F245" s="15"/>
      <c r="G245" s="13"/>
      <c r="H245" s="3"/>
      <c r="I245" s="4"/>
      <c r="J245" s="4"/>
      <c r="K245" s="4"/>
      <c r="L245" s="4"/>
    </row>
    <row r="246" spans="1:12" x14ac:dyDescent="0.2">
      <c r="A246" s="3"/>
      <c r="B246" s="3"/>
      <c r="C246" s="3"/>
      <c r="D246" s="5"/>
      <c r="E246" s="13"/>
      <c r="F246" s="15"/>
      <c r="G246" s="13"/>
      <c r="H246" s="3"/>
      <c r="I246" s="4"/>
      <c r="J246" s="4"/>
      <c r="K246" s="4"/>
      <c r="L246" s="4"/>
    </row>
    <row r="247" spans="1:12" x14ac:dyDescent="0.2">
      <c r="A247" s="16"/>
      <c r="B247" s="3"/>
      <c r="C247" s="3"/>
      <c r="D247" s="3"/>
      <c r="E247" s="3"/>
      <c r="F247" s="3"/>
      <c r="G247" s="3"/>
      <c r="H247" s="3"/>
      <c r="I247" s="4"/>
      <c r="J247" s="4"/>
      <c r="K247" s="4"/>
      <c r="L247" s="4"/>
    </row>
    <row r="248" spans="1:12" x14ac:dyDescent="0.2">
      <c r="A248" s="16"/>
      <c r="B248" s="3"/>
      <c r="C248" s="3"/>
      <c r="D248" s="3"/>
      <c r="E248" s="13"/>
      <c r="F248" s="15"/>
      <c r="G248" s="13"/>
      <c r="H248" s="3"/>
      <c r="I248" s="4"/>
      <c r="J248" s="4"/>
      <c r="K248" s="4"/>
      <c r="L248" s="4"/>
    </row>
    <row r="249" spans="1:12" x14ac:dyDescent="0.2">
      <c r="A249" s="14"/>
      <c r="B249" s="3"/>
      <c r="C249" s="3"/>
      <c r="D249" s="3"/>
      <c r="E249" s="13"/>
      <c r="F249" s="15"/>
      <c r="G249" s="13"/>
      <c r="H249" s="3"/>
      <c r="I249" s="4"/>
      <c r="J249" s="4"/>
      <c r="K249" s="4"/>
      <c r="L249" s="4"/>
    </row>
    <row r="250" spans="1:12" x14ac:dyDescent="0.2">
      <c r="A250" s="14"/>
      <c r="B250" s="3"/>
      <c r="C250" s="3"/>
      <c r="D250" s="5"/>
      <c r="E250" s="13"/>
      <c r="F250" s="15"/>
      <c r="G250" s="13"/>
      <c r="H250" s="3"/>
      <c r="I250" s="4"/>
      <c r="J250" s="4"/>
      <c r="K250" s="4"/>
      <c r="L250" s="4"/>
    </row>
    <row r="251" spans="1:12" x14ac:dyDescent="0.2">
      <c r="A251" s="14"/>
      <c r="B251" s="3"/>
      <c r="C251" s="3"/>
      <c r="D251" s="5"/>
      <c r="E251" s="13"/>
      <c r="F251" s="15"/>
      <c r="G251" s="13"/>
      <c r="H251" s="3"/>
      <c r="I251" s="4"/>
      <c r="J251" s="4"/>
      <c r="K251" s="4"/>
      <c r="L251" s="4"/>
    </row>
    <row r="252" spans="1:12" x14ac:dyDescent="0.2">
      <c r="A252" s="14"/>
      <c r="B252" s="3"/>
      <c r="C252" s="3"/>
      <c r="D252" s="5"/>
      <c r="E252" s="13"/>
      <c r="F252" s="15"/>
      <c r="G252" s="13"/>
      <c r="H252" s="3"/>
      <c r="I252" s="4"/>
      <c r="J252" s="4"/>
      <c r="K252" s="4"/>
      <c r="L252" s="4"/>
    </row>
    <row r="253" spans="1:12" x14ac:dyDescent="0.2">
      <c r="A253" s="14"/>
      <c r="B253" s="3"/>
      <c r="C253" s="3"/>
      <c r="D253" s="5"/>
      <c r="E253" s="13"/>
      <c r="F253" s="15"/>
      <c r="G253" s="13"/>
      <c r="H253" s="3"/>
      <c r="I253" s="4"/>
      <c r="J253" s="4"/>
      <c r="K253" s="4"/>
      <c r="L253" s="4"/>
    </row>
    <row r="254" spans="1:12" x14ac:dyDescent="0.2">
      <c r="A254" s="14"/>
      <c r="B254" s="3"/>
      <c r="C254" s="3"/>
      <c r="D254" s="5"/>
      <c r="E254" s="13"/>
      <c r="F254" s="15"/>
      <c r="G254" s="13"/>
      <c r="H254" s="3"/>
      <c r="I254" s="4"/>
      <c r="J254" s="4"/>
      <c r="K254" s="4"/>
      <c r="L254" s="4"/>
    </row>
    <row r="255" spans="1:12" x14ac:dyDescent="0.2">
      <c r="A255" s="14"/>
      <c r="B255" s="3"/>
      <c r="C255" s="3"/>
      <c r="D255" s="5"/>
      <c r="E255" s="13"/>
      <c r="F255" s="15"/>
      <c r="G255" s="13"/>
      <c r="H255" s="3"/>
      <c r="I255" s="4"/>
      <c r="J255" s="4"/>
      <c r="K255" s="4"/>
      <c r="L255" s="4"/>
    </row>
    <row r="256" spans="1:12" x14ac:dyDescent="0.2">
      <c r="A256" s="14"/>
      <c r="B256" s="3"/>
      <c r="C256" s="3"/>
      <c r="D256" s="5"/>
      <c r="E256" s="13"/>
      <c r="F256" s="15"/>
      <c r="G256" s="13"/>
      <c r="H256" s="3"/>
      <c r="I256" s="4"/>
      <c r="J256" s="4"/>
      <c r="K256" s="4"/>
      <c r="L256" s="4"/>
    </row>
    <row r="257" spans="1:12" x14ac:dyDescent="0.2">
      <c r="A257" s="14"/>
      <c r="B257" s="3"/>
      <c r="C257" s="3"/>
      <c r="D257" s="5"/>
      <c r="E257" s="13"/>
      <c r="F257" s="15"/>
      <c r="G257" s="13"/>
      <c r="H257" s="3"/>
      <c r="I257" s="4"/>
      <c r="J257" s="4"/>
      <c r="K257" s="4"/>
      <c r="L257" s="4"/>
    </row>
    <row r="258" spans="1:12" x14ac:dyDescent="0.2">
      <c r="A258" s="14"/>
      <c r="B258" s="3"/>
      <c r="C258" s="3"/>
      <c r="D258" s="5"/>
      <c r="E258" s="13"/>
      <c r="F258" s="15"/>
      <c r="G258" s="13"/>
      <c r="H258" s="3"/>
      <c r="I258" s="4"/>
      <c r="J258" s="4"/>
      <c r="K258" s="4"/>
      <c r="L258" s="4"/>
    </row>
    <row r="259" spans="1:12" x14ac:dyDescent="0.2">
      <c r="A259" s="14"/>
      <c r="B259" s="3"/>
      <c r="C259" s="3"/>
      <c r="D259" s="5"/>
      <c r="E259" s="13"/>
      <c r="F259" s="15"/>
      <c r="G259" s="13"/>
      <c r="H259" s="3"/>
      <c r="I259" s="4"/>
      <c r="J259" s="4"/>
      <c r="K259" s="4"/>
      <c r="L259" s="4"/>
    </row>
    <row r="260" spans="1:12" x14ac:dyDescent="0.2">
      <c r="A260" s="14"/>
      <c r="B260" s="3"/>
      <c r="C260" s="3"/>
      <c r="D260" s="5"/>
      <c r="E260" s="13"/>
      <c r="F260" s="15"/>
      <c r="G260" s="13"/>
      <c r="H260" s="3"/>
      <c r="I260" s="4"/>
      <c r="J260" s="4"/>
      <c r="K260" s="4"/>
      <c r="L260" s="4"/>
    </row>
    <row r="261" spans="1:12" x14ac:dyDescent="0.2">
      <c r="A261" s="14"/>
      <c r="B261" s="3"/>
      <c r="C261" s="3"/>
      <c r="D261" s="5"/>
      <c r="E261" s="13"/>
      <c r="F261" s="15"/>
      <c r="G261" s="13"/>
      <c r="H261" s="3"/>
      <c r="I261" s="4"/>
      <c r="J261" s="4"/>
      <c r="K261" s="4"/>
      <c r="L261" s="4"/>
    </row>
    <row r="262" spans="1:12" x14ac:dyDescent="0.2">
      <c r="A262" s="14"/>
      <c r="B262" s="3"/>
      <c r="C262" s="3"/>
      <c r="D262" s="5"/>
      <c r="E262" s="13"/>
      <c r="F262" s="15"/>
      <c r="G262" s="13"/>
      <c r="H262" s="3"/>
      <c r="I262" s="4"/>
      <c r="J262" s="4"/>
      <c r="K262" s="4"/>
      <c r="L262" s="4"/>
    </row>
    <row r="263" spans="1:12" x14ac:dyDescent="0.2">
      <c r="A263" s="14"/>
      <c r="B263" s="3"/>
      <c r="C263" s="3"/>
      <c r="D263" s="5"/>
      <c r="E263" s="13"/>
      <c r="F263" s="15"/>
      <c r="G263" s="13"/>
      <c r="H263" s="3"/>
      <c r="I263" s="4"/>
      <c r="J263" s="4"/>
      <c r="K263" s="4"/>
      <c r="L263" s="4"/>
    </row>
    <row r="264" spans="1:12" x14ac:dyDescent="0.2">
      <c r="A264" s="14"/>
      <c r="B264" s="3"/>
      <c r="C264" s="3"/>
      <c r="D264" s="5"/>
      <c r="E264" s="13"/>
      <c r="F264" s="15"/>
      <c r="G264" s="13"/>
      <c r="H264" s="3"/>
      <c r="I264" s="4"/>
      <c r="J264" s="4"/>
      <c r="K264" s="4"/>
      <c r="L264" s="4"/>
    </row>
    <row r="265" spans="1:12" x14ac:dyDescent="0.2">
      <c r="A265" s="14"/>
      <c r="B265" s="3"/>
      <c r="C265" s="3"/>
      <c r="D265" s="5"/>
      <c r="E265" s="13"/>
      <c r="F265" s="15"/>
      <c r="G265" s="13"/>
      <c r="H265" s="3"/>
      <c r="I265" s="4"/>
      <c r="J265" s="4"/>
      <c r="K265" s="4"/>
      <c r="L265" s="4"/>
    </row>
    <row r="266" spans="1:12" x14ac:dyDescent="0.2">
      <c r="A266" s="16"/>
      <c r="B266" s="3"/>
      <c r="C266" s="3"/>
      <c r="D266" s="5"/>
      <c r="E266" s="13"/>
      <c r="F266" s="15"/>
      <c r="G266" s="13"/>
      <c r="H266" s="3"/>
      <c r="I266" s="4"/>
      <c r="J266" s="4"/>
      <c r="K266" s="4"/>
      <c r="L266" s="4"/>
    </row>
    <row r="267" spans="1:12" x14ac:dyDescent="0.2">
      <c r="A267" s="14"/>
      <c r="B267" s="3"/>
      <c r="C267" s="3"/>
      <c r="D267" s="3"/>
      <c r="E267" s="13"/>
      <c r="F267" s="15"/>
      <c r="G267" s="13"/>
      <c r="H267" s="3"/>
      <c r="I267" s="4"/>
      <c r="J267" s="4"/>
      <c r="K267" s="4"/>
      <c r="L267" s="4"/>
    </row>
    <row r="268" spans="1:12" x14ac:dyDescent="0.2">
      <c r="A268" s="14"/>
      <c r="B268" s="3"/>
      <c r="C268" s="3"/>
      <c r="D268" s="5"/>
      <c r="E268" s="13"/>
      <c r="F268" s="15"/>
      <c r="G268" s="13"/>
      <c r="H268" s="3"/>
      <c r="I268" s="4"/>
      <c r="J268" s="4"/>
      <c r="K268" s="4"/>
      <c r="L268" s="4"/>
    </row>
    <row r="269" spans="1:12" x14ac:dyDescent="0.2">
      <c r="A269" s="14"/>
      <c r="B269" s="3"/>
      <c r="C269" s="3"/>
      <c r="D269" s="5"/>
      <c r="E269" s="13"/>
      <c r="F269" s="15"/>
      <c r="G269" s="13"/>
      <c r="H269" s="3"/>
      <c r="I269" s="4"/>
      <c r="J269" s="4"/>
      <c r="K269" s="4"/>
      <c r="L269" s="4"/>
    </row>
    <row r="270" spans="1:12" x14ac:dyDescent="0.2">
      <c r="A270" s="14"/>
      <c r="B270" s="3"/>
      <c r="C270" s="3"/>
      <c r="D270" s="5"/>
      <c r="E270" s="13"/>
      <c r="F270" s="15"/>
      <c r="G270" s="13"/>
      <c r="H270" s="3"/>
      <c r="I270" s="4"/>
      <c r="J270" s="4"/>
      <c r="K270" s="4"/>
      <c r="L270" s="4"/>
    </row>
    <row r="271" spans="1:12" x14ac:dyDescent="0.2">
      <c r="A271" s="14"/>
      <c r="B271" s="3"/>
      <c r="C271" s="3"/>
      <c r="D271" s="5"/>
      <c r="E271" s="13"/>
      <c r="F271" s="15"/>
      <c r="G271" s="13"/>
      <c r="H271" s="3"/>
      <c r="I271" s="4"/>
      <c r="J271" s="4"/>
      <c r="K271" s="4"/>
      <c r="L271" s="4"/>
    </row>
    <row r="272" spans="1:12" x14ac:dyDescent="0.2">
      <c r="A272" s="14"/>
      <c r="B272" s="3"/>
      <c r="C272" s="3"/>
      <c r="D272" s="5"/>
      <c r="E272" s="13"/>
      <c r="F272" s="15"/>
      <c r="G272" s="13"/>
      <c r="H272" s="3"/>
      <c r="I272" s="4"/>
      <c r="J272" s="4"/>
      <c r="K272" s="4"/>
      <c r="L272" s="4"/>
    </row>
    <row r="273" spans="1:12" x14ac:dyDescent="0.2">
      <c r="A273" s="14"/>
      <c r="B273" s="3"/>
      <c r="C273" s="3"/>
      <c r="D273" s="5"/>
      <c r="E273" s="13"/>
      <c r="F273" s="15"/>
      <c r="G273" s="13"/>
      <c r="H273" s="3"/>
      <c r="I273" s="4"/>
      <c r="J273" s="4"/>
      <c r="K273" s="4"/>
      <c r="L273" s="4"/>
    </row>
    <row r="274" spans="1:12" x14ac:dyDescent="0.2">
      <c r="A274" s="14"/>
      <c r="B274" s="3"/>
      <c r="C274" s="3"/>
      <c r="D274" s="5"/>
      <c r="E274" s="13"/>
      <c r="F274" s="15"/>
      <c r="G274" s="13"/>
      <c r="H274" s="3"/>
      <c r="I274" s="4"/>
      <c r="J274" s="4"/>
      <c r="K274" s="4"/>
      <c r="L274" s="4"/>
    </row>
    <row r="275" spans="1:12" x14ac:dyDescent="0.2">
      <c r="A275" s="18"/>
      <c r="B275" s="3"/>
      <c r="C275" s="3"/>
      <c r="D275" s="5"/>
      <c r="E275" s="13"/>
      <c r="F275" s="15"/>
      <c r="G275" s="13"/>
      <c r="H275" s="3"/>
      <c r="I275" s="17"/>
      <c r="J275" s="17"/>
      <c r="K275" s="17"/>
      <c r="L275" s="4"/>
    </row>
    <row r="276" spans="1:12" x14ac:dyDescent="0.2">
      <c r="A276" s="18"/>
      <c r="B276" s="3"/>
      <c r="C276" s="3"/>
      <c r="D276" s="3"/>
      <c r="E276" s="13"/>
      <c r="F276" s="15"/>
      <c r="G276" s="13"/>
      <c r="H276" s="3"/>
      <c r="I276" s="4"/>
      <c r="J276" s="4"/>
      <c r="K276" s="4"/>
      <c r="L276" s="4"/>
    </row>
    <row r="277" spans="1:12" x14ac:dyDescent="0.2">
      <c r="A277" s="3"/>
      <c r="B277" s="3"/>
      <c r="C277" s="3"/>
      <c r="D277" s="5"/>
      <c r="E277" s="13"/>
      <c r="F277" s="15"/>
      <c r="G277" s="13"/>
      <c r="H277" s="3"/>
      <c r="I277" s="17"/>
      <c r="J277" s="17"/>
      <c r="K277" s="17"/>
      <c r="L277" s="17"/>
    </row>
    <row r="278" spans="1:12" x14ac:dyDescent="0.2">
      <c r="A278" s="18"/>
      <c r="B278" s="3"/>
      <c r="C278" s="3"/>
      <c r="D278" s="3"/>
      <c r="E278" s="3"/>
      <c r="F278" s="3"/>
      <c r="G278" s="3"/>
      <c r="H278" s="3"/>
      <c r="I278" s="4"/>
      <c r="J278" s="4"/>
      <c r="K278" s="4"/>
      <c r="L278" s="4"/>
    </row>
    <row r="279" spans="1:12" x14ac:dyDescent="0.2">
      <c r="A279" s="18"/>
      <c r="B279" s="3"/>
      <c r="C279" s="3"/>
      <c r="D279" s="5"/>
      <c r="E279" s="13"/>
      <c r="F279" s="15"/>
      <c r="G279" s="13"/>
      <c r="H279" s="3"/>
      <c r="I279" s="4"/>
      <c r="J279" s="4"/>
      <c r="K279" s="4"/>
      <c r="L279" s="4"/>
    </row>
    <row r="280" spans="1:12" x14ac:dyDescent="0.2">
      <c r="A280" s="18"/>
      <c r="B280" s="3"/>
      <c r="C280" s="3"/>
      <c r="D280" s="3"/>
      <c r="E280" s="13"/>
      <c r="F280" s="15"/>
      <c r="G280" s="13"/>
      <c r="H280" s="3"/>
      <c r="I280" s="4"/>
      <c r="J280" s="4"/>
      <c r="K280" s="4"/>
      <c r="L280" s="4"/>
    </row>
    <row r="281" spans="1:12" x14ac:dyDescent="0.2">
      <c r="A281" s="16"/>
      <c r="B281" s="3"/>
      <c r="C281" s="3"/>
      <c r="D281" s="3"/>
      <c r="E281" s="13"/>
      <c r="F281" s="15"/>
      <c r="G281" s="13"/>
      <c r="H281" s="3"/>
      <c r="I281" s="4"/>
      <c r="J281" s="4"/>
      <c r="K281" s="4"/>
      <c r="L281" s="4"/>
    </row>
    <row r="282" spans="1:12" x14ac:dyDescent="0.2">
      <c r="A282" s="14"/>
      <c r="B282" s="3"/>
      <c r="C282" s="3"/>
      <c r="D282" s="3"/>
      <c r="E282" s="13"/>
      <c r="F282" s="15"/>
      <c r="G282" s="13"/>
      <c r="H282" s="3"/>
      <c r="I282" s="4"/>
      <c r="J282" s="4"/>
      <c r="K282" s="4"/>
      <c r="L282" s="4"/>
    </row>
    <row r="283" spans="1:12" x14ac:dyDescent="0.2">
      <c r="A283" s="14"/>
      <c r="B283" s="3"/>
      <c r="C283" s="3"/>
      <c r="D283" s="5"/>
      <c r="E283" s="13"/>
      <c r="F283" s="15"/>
      <c r="G283" s="13"/>
      <c r="H283" s="3"/>
      <c r="I283" s="4"/>
      <c r="J283" s="4"/>
      <c r="K283" s="4"/>
      <c r="L283" s="4"/>
    </row>
    <row r="284" spans="1:12" x14ac:dyDescent="0.2">
      <c r="A284" s="14"/>
      <c r="B284" s="3"/>
      <c r="C284" s="3"/>
      <c r="D284" s="5"/>
      <c r="E284" s="13"/>
      <c r="F284" s="15"/>
      <c r="G284" s="13"/>
      <c r="H284" s="3"/>
      <c r="I284" s="4"/>
      <c r="J284" s="4"/>
      <c r="K284" s="4"/>
      <c r="L284" s="4"/>
    </row>
    <row r="285" spans="1:12" x14ac:dyDescent="0.2">
      <c r="A285" s="14"/>
      <c r="B285" s="3"/>
      <c r="C285" s="3"/>
      <c r="D285" s="5"/>
      <c r="E285" s="13"/>
      <c r="F285" s="15"/>
      <c r="G285" s="13"/>
      <c r="H285" s="3"/>
      <c r="I285" s="4"/>
      <c r="J285" s="4"/>
      <c r="K285" s="4"/>
      <c r="L285" s="4"/>
    </row>
    <row r="286" spans="1:12" x14ac:dyDescent="0.2">
      <c r="A286" s="14"/>
      <c r="B286" s="3"/>
      <c r="C286" s="3"/>
      <c r="D286" s="5"/>
      <c r="E286" s="13"/>
      <c r="F286" s="15"/>
      <c r="G286" s="13"/>
      <c r="H286" s="3"/>
      <c r="I286" s="4"/>
      <c r="J286" s="4"/>
      <c r="K286" s="4"/>
      <c r="L286" s="4"/>
    </row>
    <row r="287" spans="1:12" x14ac:dyDescent="0.2">
      <c r="A287" s="14"/>
      <c r="B287" s="3"/>
      <c r="C287" s="3"/>
      <c r="D287" s="5"/>
      <c r="E287" s="13"/>
      <c r="F287" s="15"/>
      <c r="G287" s="13"/>
      <c r="H287" s="3"/>
      <c r="I287" s="4"/>
      <c r="J287" s="4"/>
      <c r="K287" s="4"/>
      <c r="L287" s="4"/>
    </row>
    <row r="288" spans="1:12" x14ac:dyDescent="0.2">
      <c r="A288" s="18"/>
      <c r="B288" s="3"/>
      <c r="C288" s="3"/>
      <c r="D288" s="5"/>
      <c r="E288" s="13"/>
      <c r="F288" s="15"/>
      <c r="G288" s="13"/>
      <c r="H288" s="3"/>
      <c r="I288" s="17"/>
      <c r="J288" s="17"/>
      <c r="K288" s="17"/>
      <c r="L288" s="4"/>
    </row>
    <row r="289" spans="1:12" x14ac:dyDescent="0.2">
      <c r="A289" s="18"/>
      <c r="B289" s="3"/>
      <c r="C289" s="3"/>
      <c r="D289" s="3"/>
      <c r="E289" s="13"/>
      <c r="F289" s="15"/>
      <c r="G289" s="13"/>
      <c r="H289" s="3"/>
      <c r="I289" s="4"/>
      <c r="J289" s="4"/>
      <c r="K289" s="4"/>
      <c r="L289" s="4"/>
    </row>
    <row r="290" spans="1:12" x14ac:dyDescent="0.2">
      <c r="A290" s="19"/>
      <c r="B290" s="3"/>
      <c r="C290" s="3"/>
      <c r="D290" s="3"/>
      <c r="E290" s="13"/>
      <c r="F290" s="15"/>
      <c r="G290" s="13"/>
      <c r="H290" s="3"/>
      <c r="I290" s="17"/>
      <c r="J290" s="17"/>
      <c r="K290" s="17"/>
      <c r="L290" s="4"/>
    </row>
    <row r="291" spans="1:12" x14ac:dyDescent="0.2">
      <c r="A291" s="18"/>
      <c r="B291" s="3"/>
      <c r="C291" s="3"/>
      <c r="D291" s="3"/>
      <c r="E291" s="13"/>
      <c r="F291" s="15"/>
      <c r="G291" s="13"/>
      <c r="H291" s="3"/>
      <c r="I291" s="4"/>
      <c r="J291" s="4"/>
      <c r="K291" s="4"/>
      <c r="L291" s="4"/>
    </row>
    <row r="292" spans="1:12" x14ac:dyDescent="0.2">
      <c r="A292" s="18"/>
      <c r="B292" s="3"/>
      <c r="C292" s="3"/>
      <c r="D292" s="3"/>
      <c r="E292" s="13"/>
      <c r="F292" s="15"/>
      <c r="G292" s="13"/>
      <c r="H292" s="3"/>
      <c r="I292" s="4"/>
      <c r="J292" s="4"/>
      <c r="K292" s="4"/>
      <c r="L292" s="4"/>
    </row>
    <row r="293" spans="1:12" x14ac:dyDescent="0.2">
      <c r="A293" s="2"/>
      <c r="B293" s="3"/>
      <c r="C293" s="3"/>
      <c r="D293" s="3"/>
      <c r="E293" s="13"/>
      <c r="F293" s="15"/>
      <c r="G293" s="13"/>
      <c r="H293" s="3"/>
      <c r="I293" s="4"/>
      <c r="J293" s="4"/>
      <c r="K293" s="4"/>
      <c r="L293" s="4"/>
    </row>
    <row r="294" spans="1:12" x14ac:dyDescent="0.2">
      <c r="A294" s="3"/>
      <c r="B294" s="3"/>
      <c r="C294" s="3"/>
      <c r="D294" s="3"/>
      <c r="E294" s="3"/>
      <c r="F294" s="3"/>
      <c r="G294" s="3"/>
      <c r="H294" s="3"/>
      <c r="I294" s="4"/>
      <c r="J294" s="4"/>
      <c r="K294" s="4"/>
      <c r="L294" s="4"/>
    </row>
    <row r="295" spans="1:12" x14ac:dyDescent="0.2">
      <c r="A295" s="3"/>
      <c r="B295" s="3"/>
      <c r="C295" s="3"/>
      <c r="D295" s="5"/>
      <c r="E295" s="3"/>
      <c r="F295" s="3"/>
      <c r="G295" s="3"/>
      <c r="H295" s="3"/>
      <c r="I295" s="4"/>
      <c r="J295" s="4"/>
      <c r="K295" s="4"/>
      <c r="L295" s="4"/>
    </row>
    <row r="296" spans="1:12" x14ac:dyDescent="0.2">
      <c r="A296" s="16"/>
      <c r="B296" s="3"/>
      <c r="C296" s="3"/>
      <c r="D296" s="5"/>
      <c r="E296" s="3"/>
      <c r="F296" s="3"/>
      <c r="G296" s="3"/>
      <c r="H296" s="3"/>
      <c r="I296" s="4"/>
      <c r="J296" s="4"/>
      <c r="K296" s="4"/>
      <c r="L296" s="4"/>
    </row>
    <row r="297" spans="1:12" x14ac:dyDescent="0.2">
      <c r="A297" s="14"/>
      <c r="B297" s="3"/>
      <c r="C297" s="3"/>
      <c r="D297" s="3"/>
      <c r="E297" s="13"/>
      <c r="F297" s="15"/>
      <c r="G297" s="13"/>
      <c r="H297" s="3"/>
      <c r="I297" s="4"/>
      <c r="J297" s="4"/>
      <c r="K297" s="4"/>
      <c r="L297" s="4"/>
    </row>
    <row r="298" spans="1:12" x14ac:dyDescent="0.2">
      <c r="A298" s="14"/>
      <c r="B298" s="3"/>
      <c r="C298" s="3"/>
      <c r="D298" s="5"/>
      <c r="E298" s="13"/>
      <c r="F298" s="15"/>
      <c r="G298" s="13"/>
      <c r="H298" s="3"/>
      <c r="I298" s="4"/>
      <c r="J298" s="4"/>
      <c r="K298" s="4"/>
      <c r="L298" s="4"/>
    </row>
    <row r="299" spans="1:12" x14ac:dyDescent="0.2">
      <c r="A299" s="18"/>
      <c r="B299" s="3"/>
      <c r="C299" s="3"/>
      <c r="D299" s="5"/>
      <c r="E299" s="13"/>
      <c r="F299" s="15"/>
      <c r="G299" s="13"/>
      <c r="H299" s="3"/>
      <c r="I299" s="17"/>
      <c r="J299" s="17"/>
      <c r="K299" s="17"/>
      <c r="L299" s="4"/>
    </row>
    <row r="300" spans="1:12" x14ac:dyDescent="0.2">
      <c r="A300" s="18"/>
      <c r="B300" s="3"/>
      <c r="C300" s="3"/>
      <c r="D300" s="3"/>
      <c r="E300" s="13"/>
      <c r="F300" s="15"/>
      <c r="G300" s="13"/>
      <c r="H300" s="3"/>
      <c r="I300" s="4"/>
      <c r="J300" s="4"/>
      <c r="K300" s="4"/>
      <c r="L300" s="4"/>
    </row>
    <row r="301" spans="1:12" x14ac:dyDescent="0.2">
      <c r="A301" s="3"/>
      <c r="B301" s="3"/>
      <c r="C301" s="3"/>
      <c r="D301" s="3"/>
      <c r="E301" s="13"/>
      <c r="F301" s="15"/>
      <c r="G301" s="13"/>
      <c r="H301" s="3"/>
      <c r="I301" s="4"/>
      <c r="J301" s="4"/>
      <c r="K301" s="4"/>
      <c r="L301" s="4"/>
    </row>
    <row r="302" spans="1:12" x14ac:dyDescent="0.2">
      <c r="A302" s="3"/>
      <c r="B302" s="3"/>
      <c r="C302" s="3"/>
      <c r="D302" s="5"/>
      <c r="E302" s="3"/>
      <c r="F302" s="3"/>
      <c r="G302" s="3"/>
      <c r="H302" s="3"/>
      <c r="I302" s="4"/>
      <c r="J302" s="4"/>
      <c r="K302" s="4"/>
      <c r="L302" s="4"/>
    </row>
    <row r="303" spans="1:12" x14ac:dyDescent="0.2">
      <c r="B303" s="3"/>
      <c r="D303" s="5"/>
      <c r="E303" s="3"/>
      <c r="F303" s="3"/>
      <c r="G303" s="3"/>
      <c r="H303" s="3"/>
      <c r="I303" s="4"/>
      <c r="J303" s="4"/>
      <c r="K303" s="4"/>
      <c r="L303" s="4"/>
    </row>
  </sheetData>
  <sheetProtection sheet="1" objects="1" scenarios="1"/>
  <pageMargins left="0.75" right="0.5" top="1" bottom="1" header="0.5" footer="0.5"/>
  <pageSetup scale="9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3"/>
  <sheetViews>
    <sheetView view="pageLayout" topLeftCell="A9" zoomScaleNormal="100" zoomScaleSheetLayoutView="90" workbookViewId="0">
      <selection activeCell="B23" sqref="B23"/>
    </sheetView>
  </sheetViews>
  <sheetFormatPr defaultRowHeight="12.75" x14ac:dyDescent="0.2"/>
  <cols>
    <col min="1" max="1" width="19.7109375" customWidth="1"/>
    <col min="2" max="2" width="42.5703125" customWidth="1"/>
    <col min="3" max="3" width="11.7109375" style="73" hidden="1" customWidth="1"/>
    <col min="4" max="4" width="15.7109375" hidden="1" customWidth="1"/>
    <col min="5" max="5" width="15.7109375" customWidth="1"/>
    <col min="6" max="6" width="10.42578125" customWidth="1"/>
  </cols>
  <sheetData>
    <row r="1" spans="1:5" ht="15" customHeight="1" x14ac:dyDescent="0.2">
      <c r="A1" s="37"/>
    </row>
    <row r="2" spans="1:5" ht="15" customHeight="1" x14ac:dyDescent="0.2">
      <c r="A2" s="37"/>
    </row>
    <row r="3" spans="1:5" ht="15" customHeight="1" x14ac:dyDescent="0.2">
      <c r="A3" s="37"/>
    </row>
    <row r="4" spans="1:5" ht="15" customHeight="1" x14ac:dyDescent="0.2">
      <c r="A4" s="37"/>
    </row>
    <row r="5" spans="1:5" ht="15" customHeight="1" x14ac:dyDescent="0.2">
      <c r="A5" s="37"/>
    </row>
    <row r="6" spans="1:5" ht="15" customHeight="1" x14ac:dyDescent="0.2">
      <c r="A6" s="37"/>
    </row>
    <row r="7" spans="1:5" ht="15" customHeight="1" x14ac:dyDescent="0.2">
      <c r="A7" s="37"/>
      <c r="D7" s="73"/>
      <c r="E7" s="73"/>
    </row>
    <row r="8" spans="1:5" ht="15" customHeight="1" x14ac:dyDescent="0.25">
      <c r="A8" s="105" t="s">
        <v>0</v>
      </c>
      <c r="D8" s="123">
        <v>2006</v>
      </c>
      <c r="E8" s="123"/>
    </row>
    <row r="9" spans="1:5" ht="15" customHeight="1" x14ac:dyDescent="0.25">
      <c r="A9" s="105"/>
      <c r="D9" s="73"/>
      <c r="E9" s="73"/>
    </row>
    <row r="10" spans="1:5" ht="15" customHeight="1" x14ac:dyDescent="0.2">
      <c r="A10" s="199" t="s">
        <v>778</v>
      </c>
      <c r="B10" s="199"/>
      <c r="C10" s="199"/>
      <c r="D10" s="199"/>
      <c r="E10" s="199"/>
    </row>
    <row r="11" spans="1:5" ht="15" customHeight="1" x14ac:dyDescent="0.2">
      <c r="A11" s="91"/>
      <c r="B11" s="91"/>
      <c r="C11" s="91"/>
      <c r="D11" s="91"/>
      <c r="E11" s="91"/>
    </row>
    <row r="12" spans="1:5" ht="15" customHeight="1" x14ac:dyDescent="0.2">
      <c r="A12" s="36" t="s">
        <v>481</v>
      </c>
      <c r="B12" t="s">
        <v>482</v>
      </c>
      <c r="C12" s="73">
        <v>18000</v>
      </c>
      <c r="D12" s="73">
        <v>19675</v>
      </c>
      <c r="E12" s="73">
        <v>11000</v>
      </c>
    </row>
    <row r="13" spans="1:5" ht="15" customHeight="1" x14ac:dyDescent="0.2">
      <c r="A13" s="36" t="s">
        <v>483</v>
      </c>
      <c r="B13" t="s">
        <v>484</v>
      </c>
      <c r="C13" s="73">
        <v>4000</v>
      </c>
      <c r="D13" s="73">
        <v>60000</v>
      </c>
      <c r="E13" s="73">
        <v>11500</v>
      </c>
    </row>
    <row r="14" spans="1:5" ht="15" customHeight="1" x14ac:dyDescent="0.2">
      <c r="A14" s="36" t="s">
        <v>727</v>
      </c>
      <c r="B14" t="s">
        <v>728</v>
      </c>
      <c r="D14" s="73"/>
      <c r="E14" s="73">
        <v>72000</v>
      </c>
    </row>
    <row r="15" spans="1:5" ht="15" customHeight="1" x14ac:dyDescent="0.2">
      <c r="A15" s="36" t="s">
        <v>740</v>
      </c>
      <c r="B15" t="s">
        <v>741</v>
      </c>
      <c r="D15" s="73"/>
      <c r="E15" s="73">
        <v>500</v>
      </c>
    </row>
    <row r="16" spans="1:5" ht="15" customHeight="1" x14ac:dyDescent="0.2">
      <c r="A16" s="36" t="s">
        <v>742</v>
      </c>
      <c r="B16" t="s">
        <v>743</v>
      </c>
      <c r="D16" s="73"/>
      <c r="E16" s="73">
        <v>2800</v>
      </c>
    </row>
    <row r="17" spans="1:6" ht="15" customHeight="1" x14ac:dyDescent="0.2">
      <c r="A17" s="36" t="s">
        <v>676</v>
      </c>
      <c r="B17" t="s">
        <v>677</v>
      </c>
      <c r="D17" s="73"/>
      <c r="E17" s="73">
        <v>50000</v>
      </c>
      <c r="F17">
        <f>E17+E14</f>
        <v>122000</v>
      </c>
    </row>
    <row r="18" spans="1:6" ht="15" customHeight="1" x14ac:dyDescent="0.2">
      <c r="A18" s="36"/>
      <c r="D18" s="73"/>
      <c r="E18" s="73"/>
    </row>
    <row r="19" spans="1:6" ht="15" customHeight="1" x14ac:dyDescent="0.2">
      <c r="A19" s="199" t="s">
        <v>780</v>
      </c>
      <c r="B19" s="199"/>
      <c r="C19" s="199"/>
      <c r="D19" s="199"/>
      <c r="E19" s="199"/>
    </row>
    <row r="20" spans="1:6" ht="15" customHeight="1" x14ac:dyDescent="0.2">
      <c r="A20" s="36"/>
      <c r="D20" s="73"/>
      <c r="E20" s="73"/>
    </row>
    <row r="21" spans="1:6" ht="15" customHeight="1" x14ac:dyDescent="0.2">
      <c r="A21" s="36" t="s">
        <v>485</v>
      </c>
      <c r="B21" t="s">
        <v>486</v>
      </c>
      <c r="C21" s="73">
        <v>8000</v>
      </c>
      <c r="D21" s="73">
        <v>8400</v>
      </c>
      <c r="E21" s="73">
        <v>4500</v>
      </c>
    </row>
    <row r="22" spans="1:6" ht="15" customHeight="1" x14ac:dyDescent="0.2">
      <c r="A22" s="36"/>
      <c r="D22" s="73"/>
      <c r="E22" s="73"/>
    </row>
    <row r="23" spans="1:6" ht="15" customHeight="1" x14ac:dyDescent="0.2">
      <c r="A23" s="199" t="s">
        <v>781</v>
      </c>
      <c r="B23" s="199"/>
      <c r="C23" s="199"/>
      <c r="D23" s="199"/>
      <c r="E23" s="199"/>
    </row>
    <row r="24" spans="1:6" ht="15" customHeight="1" x14ac:dyDescent="0.2">
      <c r="A24" s="91"/>
      <c r="B24" s="91"/>
      <c r="C24" s="91"/>
      <c r="D24" s="91"/>
      <c r="E24" s="91"/>
    </row>
    <row r="25" spans="1:6" ht="15" customHeight="1" x14ac:dyDescent="0.2">
      <c r="A25" s="36" t="s">
        <v>327</v>
      </c>
      <c r="B25" t="s">
        <v>328</v>
      </c>
      <c r="C25" s="73">
        <v>7000</v>
      </c>
      <c r="D25" s="73">
        <v>2500</v>
      </c>
      <c r="E25" s="73">
        <v>500</v>
      </c>
    </row>
    <row r="26" spans="1:6" ht="15" customHeight="1" x14ac:dyDescent="0.2">
      <c r="A26" s="36" t="s">
        <v>748</v>
      </c>
      <c r="B26" t="s">
        <v>52</v>
      </c>
      <c r="D26" s="73"/>
      <c r="E26" s="73">
        <v>1000</v>
      </c>
    </row>
    <row r="27" spans="1:6" ht="15" customHeight="1" x14ac:dyDescent="0.2">
      <c r="A27" s="36" t="s">
        <v>675</v>
      </c>
      <c r="B27" t="s">
        <v>683</v>
      </c>
      <c r="D27" s="73"/>
      <c r="E27" s="73">
        <v>220000</v>
      </c>
      <c r="F27">
        <f>E25+E27+E26</f>
        <v>221500</v>
      </c>
    </row>
    <row r="28" spans="1:6" ht="15" customHeight="1" x14ac:dyDescent="0.2">
      <c r="D28" s="73"/>
      <c r="E28" s="73"/>
    </row>
    <row r="29" spans="1:6" ht="15" customHeight="1" x14ac:dyDescent="0.2">
      <c r="B29" s="11" t="s">
        <v>59</v>
      </c>
      <c r="C29" s="73">
        <f>SUM(C12:C28)</f>
        <v>37000</v>
      </c>
      <c r="D29" s="94">
        <f>SUM(D12:D28)</f>
        <v>90575</v>
      </c>
      <c r="E29" s="94">
        <f>SUM(E12:E28)</f>
        <v>373800</v>
      </c>
    </row>
    <row r="30" spans="1:6" ht="15" customHeight="1" x14ac:dyDescent="0.2">
      <c r="D30" s="73"/>
      <c r="E30" s="73"/>
    </row>
    <row r="31" spans="1:6" ht="15" customHeight="1" x14ac:dyDescent="0.2">
      <c r="B31" t="s">
        <v>60</v>
      </c>
      <c r="C31" s="73">
        <f>0.05*C29</f>
        <v>1850</v>
      </c>
      <c r="D31" s="73">
        <f>0.05*D29</f>
        <v>4528.75</v>
      </c>
      <c r="E31" s="73">
        <f>0.05*E29</f>
        <v>18690</v>
      </c>
    </row>
    <row r="32" spans="1:6" ht="15" customHeight="1" x14ac:dyDescent="0.2">
      <c r="D32" s="73"/>
      <c r="E32" s="73"/>
    </row>
    <row r="33" spans="1:5" ht="15" customHeight="1" x14ac:dyDescent="0.2">
      <c r="B33" s="11" t="s">
        <v>487</v>
      </c>
      <c r="C33" s="73">
        <f>C29-C31</f>
        <v>35150</v>
      </c>
      <c r="D33" s="94">
        <f>D29-D31</f>
        <v>86046.25</v>
      </c>
      <c r="E33" s="94">
        <f>E29-E31</f>
        <v>355110</v>
      </c>
    </row>
    <row r="34" spans="1:5" ht="15" customHeight="1" x14ac:dyDescent="0.2">
      <c r="B34" s="11"/>
      <c r="D34" s="94"/>
      <c r="E34" s="94"/>
    </row>
    <row r="35" spans="1:5" ht="15" customHeight="1" x14ac:dyDescent="0.2">
      <c r="A35" s="199" t="s">
        <v>428</v>
      </c>
      <c r="B35" s="199"/>
      <c r="C35" s="199"/>
      <c r="D35" s="199"/>
      <c r="E35" s="199"/>
    </row>
    <row r="36" spans="1:5" ht="15" customHeight="1" x14ac:dyDescent="0.2">
      <c r="A36" s="36" t="s">
        <v>613</v>
      </c>
      <c r="B36" t="s">
        <v>63</v>
      </c>
      <c r="C36" s="73">
        <v>350000</v>
      </c>
      <c r="D36" s="73">
        <v>225000</v>
      </c>
      <c r="E36" s="73">
        <v>29561</v>
      </c>
    </row>
    <row r="37" spans="1:5" ht="15" customHeight="1" x14ac:dyDescent="0.2">
      <c r="D37" s="73"/>
      <c r="E37" s="73"/>
    </row>
    <row r="38" spans="1:5" ht="15" customHeight="1" x14ac:dyDescent="0.2">
      <c r="D38" s="73"/>
      <c r="E38" s="73"/>
    </row>
    <row r="39" spans="1:5" ht="15" customHeight="1" x14ac:dyDescent="0.25">
      <c r="A39" s="106" t="s">
        <v>559</v>
      </c>
      <c r="C39" s="73">
        <f>SUM(C33:C38)</f>
        <v>385150</v>
      </c>
      <c r="D39" s="97">
        <f>SUM(D33:D38)</f>
        <v>311046.25</v>
      </c>
      <c r="E39" s="97">
        <f>SUM(E33:E38)</f>
        <v>384671</v>
      </c>
    </row>
    <row r="40" spans="1:5" ht="15" customHeight="1" x14ac:dyDescent="0.2">
      <c r="D40" s="73"/>
      <c r="E40" s="73"/>
    </row>
    <row r="41" spans="1:5" ht="15" customHeight="1" x14ac:dyDescent="0.2">
      <c r="D41" s="73"/>
      <c r="E41" s="73"/>
    </row>
    <row r="42" spans="1:5" ht="15" customHeight="1" x14ac:dyDescent="0.2">
      <c r="D42" s="73"/>
      <c r="E42" s="73"/>
    </row>
    <row r="43" spans="1:5" ht="15" customHeight="1" x14ac:dyDescent="0.2">
      <c r="D43" s="73"/>
      <c r="E43" s="73"/>
    </row>
    <row r="44" spans="1:5" ht="15" customHeight="1" x14ac:dyDescent="0.2">
      <c r="D44" s="73"/>
      <c r="E44" s="73"/>
    </row>
    <row r="45" spans="1:5" ht="15" customHeight="1" x14ac:dyDescent="0.2">
      <c r="D45" s="73"/>
      <c r="E45" s="73"/>
    </row>
    <row r="46" spans="1:5" ht="15" customHeight="1" x14ac:dyDescent="0.2">
      <c r="D46" s="73"/>
      <c r="E46" s="73"/>
    </row>
    <row r="47" spans="1:5" ht="15" customHeight="1" x14ac:dyDescent="0.2">
      <c r="D47" s="73"/>
      <c r="E47" s="73"/>
    </row>
    <row r="48" spans="1:5" ht="15" customHeight="1" x14ac:dyDescent="0.2">
      <c r="A48" s="37"/>
      <c r="D48" s="73"/>
      <c r="E48" s="73"/>
    </row>
    <row r="49" spans="1:5" ht="15" customHeight="1" x14ac:dyDescent="0.25">
      <c r="A49" s="106" t="s">
        <v>614</v>
      </c>
      <c r="D49" s="73"/>
      <c r="E49" s="73"/>
    </row>
    <row r="50" spans="1:5" ht="15" customHeight="1" x14ac:dyDescent="0.25">
      <c r="A50" s="106"/>
      <c r="D50" s="73"/>
      <c r="E50" s="73"/>
    </row>
    <row r="51" spans="1:5" ht="15" customHeight="1" x14ac:dyDescent="0.2">
      <c r="A51" s="199" t="s">
        <v>600</v>
      </c>
      <c r="B51" s="199"/>
      <c r="C51" s="199"/>
      <c r="D51" s="199"/>
      <c r="E51" s="199"/>
    </row>
    <row r="52" spans="1:5" ht="15" customHeight="1" x14ac:dyDescent="0.2">
      <c r="A52" s="36" t="s">
        <v>544</v>
      </c>
      <c r="B52" t="s">
        <v>99</v>
      </c>
      <c r="C52" s="73">
        <v>35000</v>
      </c>
      <c r="D52" s="73">
        <v>30000</v>
      </c>
      <c r="E52" s="73">
        <v>50000</v>
      </c>
    </row>
    <row r="53" spans="1:5" ht="15" customHeight="1" x14ac:dyDescent="0.2">
      <c r="A53" s="36" t="s">
        <v>705</v>
      </c>
      <c r="B53" t="s">
        <v>176</v>
      </c>
      <c r="D53" s="73"/>
      <c r="E53" s="73">
        <v>500</v>
      </c>
    </row>
    <row r="54" spans="1:5" ht="15" customHeight="1" x14ac:dyDescent="0.2">
      <c r="A54" s="36" t="s">
        <v>617</v>
      </c>
      <c r="B54" t="s">
        <v>82</v>
      </c>
      <c r="D54" s="73">
        <v>4500</v>
      </c>
      <c r="E54" s="73">
        <v>17500</v>
      </c>
    </row>
    <row r="55" spans="1:5" ht="15" customHeight="1" x14ac:dyDescent="0.2">
      <c r="A55" s="36" t="s">
        <v>616</v>
      </c>
      <c r="B55" t="s">
        <v>90</v>
      </c>
      <c r="D55" s="73">
        <v>2500</v>
      </c>
      <c r="E55" s="73">
        <v>1000</v>
      </c>
    </row>
    <row r="56" spans="1:5" ht="15" customHeight="1" x14ac:dyDescent="0.2">
      <c r="A56" s="36" t="s">
        <v>545</v>
      </c>
      <c r="B56" t="s">
        <v>91</v>
      </c>
      <c r="C56" s="73">
        <v>200000</v>
      </c>
      <c r="D56" s="73">
        <v>10000</v>
      </c>
      <c r="E56" s="73">
        <v>2000</v>
      </c>
    </row>
    <row r="57" spans="1:5" ht="15" customHeight="1" x14ac:dyDescent="0.2">
      <c r="A57" t="s">
        <v>546</v>
      </c>
      <c r="B57" t="s">
        <v>547</v>
      </c>
      <c r="D57" s="73">
        <v>91692</v>
      </c>
      <c r="E57" s="73">
        <v>311522</v>
      </c>
    </row>
    <row r="58" spans="1:5" ht="15" customHeight="1" x14ac:dyDescent="0.2">
      <c r="D58" s="73"/>
      <c r="E58" s="73"/>
    </row>
    <row r="59" spans="1:5" ht="15" customHeight="1" x14ac:dyDescent="0.25">
      <c r="A59" s="44" t="s">
        <v>603</v>
      </c>
      <c r="D59" s="93">
        <f>SUM(D52:D58)</f>
        <v>138692</v>
      </c>
      <c r="E59" s="93">
        <f>SUM(E52:E58)</f>
        <v>382522</v>
      </c>
    </row>
    <row r="60" spans="1:5" ht="15" customHeight="1" x14ac:dyDescent="0.2">
      <c r="D60" s="73"/>
      <c r="E60" s="73"/>
    </row>
    <row r="61" spans="1:5" ht="15" customHeight="1" x14ac:dyDescent="0.2">
      <c r="A61" s="199" t="s">
        <v>517</v>
      </c>
      <c r="B61" s="199"/>
      <c r="C61" s="199"/>
      <c r="D61" s="199"/>
      <c r="E61" s="199"/>
    </row>
    <row r="62" spans="1:5" ht="15" customHeight="1" x14ac:dyDescent="0.2">
      <c r="A62">
        <v>247.01</v>
      </c>
      <c r="B62" t="s">
        <v>380</v>
      </c>
      <c r="C62" s="73" t="e">
        <f>C65-#REF!</f>
        <v>#REF!</v>
      </c>
      <c r="D62" s="73">
        <f>D65-D59</f>
        <v>172354.25</v>
      </c>
      <c r="E62" s="73">
        <f>E65-E59</f>
        <v>2149</v>
      </c>
    </row>
    <row r="63" spans="1:5" ht="15" customHeight="1" x14ac:dyDescent="0.2">
      <c r="D63" s="73"/>
      <c r="E63" s="73"/>
    </row>
    <row r="64" spans="1:5" ht="15" customHeight="1" x14ac:dyDescent="0.2">
      <c r="D64" s="73"/>
      <c r="E64" s="73"/>
    </row>
    <row r="65" spans="1:5" ht="15" customHeight="1" x14ac:dyDescent="0.25">
      <c r="A65" s="106" t="s">
        <v>615</v>
      </c>
      <c r="C65" s="73">
        <f>C39</f>
        <v>385150</v>
      </c>
      <c r="D65" s="97">
        <f>D39</f>
        <v>311046.25</v>
      </c>
      <c r="E65" s="97">
        <f>E39</f>
        <v>384671</v>
      </c>
    </row>
    <row r="66" spans="1:5" ht="15" customHeight="1" x14ac:dyDescent="0.2"/>
    <row r="67" spans="1:5" ht="15" customHeight="1" x14ac:dyDescent="0.2"/>
    <row r="68" spans="1:5" ht="15" customHeight="1" x14ac:dyDescent="0.2"/>
    <row r="69" spans="1:5" ht="15" customHeight="1" x14ac:dyDescent="0.2"/>
    <row r="70" spans="1:5" ht="15" customHeight="1" x14ac:dyDescent="0.2"/>
    <row r="71" spans="1:5" ht="15" customHeight="1" x14ac:dyDescent="0.2"/>
    <row r="72" spans="1:5" ht="15" customHeight="1" x14ac:dyDescent="0.2"/>
    <row r="73" spans="1:5" ht="15" customHeight="1" x14ac:dyDescent="0.2"/>
  </sheetData>
  <sheetProtection sheet="1" objects="1" scenarios="1"/>
  <phoneticPr fontId="0" type="noConversion"/>
  <printOptions horizontalCentered="1"/>
  <pageMargins left="0.56000000000000005" right="0.56000000000000005" top="1" bottom="1" header="0.5" footer="0.5"/>
  <pageSetup orientation="portrait" r:id="rId1"/>
  <headerFooter alignWithMargins="0">
    <oddHeader xml:space="preserve">&amp;C&amp;"Arial,Bold"&amp;14Lafayette County Budget
&amp;"Arial,Regular"&amp;12Emergency 911 Fund
&amp;"Arial,Italic"2020 Fiscal Year&amp;"Arial,Bold"&amp;14
</oddHeader>
    <oddFooter>&amp;CPrepared by Steve Land &amp;D&amp;RPage &amp;P</oddFooter>
  </headerFooter>
  <rowBreaks count="1" manualBreakCount="1">
    <brk id="4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2"/>
  <sheetViews>
    <sheetView view="pageLayout" topLeftCell="A25" zoomScaleNormal="100" workbookViewId="0">
      <selection activeCell="A35" sqref="A35:D35"/>
    </sheetView>
  </sheetViews>
  <sheetFormatPr defaultRowHeight="12.75" x14ac:dyDescent="0.2"/>
  <cols>
    <col min="1" max="1" width="16.140625" style="35" customWidth="1"/>
    <col min="2" max="2" width="65.42578125" customWidth="1"/>
    <col min="3" max="3" width="0" style="1" hidden="1" customWidth="1"/>
    <col min="4" max="4" width="15.85546875" customWidth="1"/>
  </cols>
  <sheetData>
    <row r="1" spans="1:4" ht="15" customHeight="1" x14ac:dyDescent="0.25">
      <c r="A1" s="118" t="s">
        <v>620</v>
      </c>
      <c r="B1" s="20"/>
      <c r="C1" s="33"/>
      <c r="D1" s="33"/>
    </row>
    <row r="2" spans="1:4" ht="15" customHeight="1" x14ac:dyDescent="0.2">
      <c r="A2" s="34"/>
      <c r="B2" s="20"/>
      <c r="C2" s="33"/>
      <c r="D2" s="33"/>
    </row>
    <row r="3" spans="1:4" ht="15" customHeight="1" x14ac:dyDescent="0.2">
      <c r="A3" s="201" t="s">
        <v>621</v>
      </c>
      <c r="B3" s="201"/>
      <c r="C3" s="201"/>
      <c r="D3" s="201"/>
    </row>
    <row r="4" spans="1:4" ht="15" customHeight="1" x14ac:dyDescent="0.2">
      <c r="A4" s="119"/>
      <c r="B4" s="119"/>
      <c r="C4" s="119"/>
      <c r="D4" s="119"/>
    </row>
    <row r="5" spans="1:4" ht="15" customHeight="1" x14ac:dyDescent="0.2">
      <c r="D5" s="84"/>
    </row>
    <row r="6" spans="1:4" ht="15" customHeight="1" x14ac:dyDescent="0.2">
      <c r="A6" s="35" t="s">
        <v>627</v>
      </c>
      <c r="B6" t="s">
        <v>488</v>
      </c>
      <c r="C6" s="1">
        <v>38112</v>
      </c>
      <c r="D6" s="84">
        <v>52800</v>
      </c>
    </row>
    <row r="7" spans="1:4" ht="15" customHeight="1" x14ac:dyDescent="0.2">
      <c r="A7" s="35" t="s">
        <v>327</v>
      </c>
      <c r="B7" t="s">
        <v>328</v>
      </c>
      <c r="C7" s="1">
        <v>2000</v>
      </c>
      <c r="D7" s="84">
        <v>500</v>
      </c>
    </row>
    <row r="8" spans="1:4" ht="15" customHeight="1" x14ac:dyDescent="0.2">
      <c r="D8" s="84"/>
    </row>
    <row r="9" spans="1:4" ht="15" customHeight="1" x14ac:dyDescent="0.2">
      <c r="B9" s="11" t="s">
        <v>59</v>
      </c>
      <c r="C9" s="1">
        <f>SUM(C6:C8)</f>
        <v>40112</v>
      </c>
      <c r="D9" s="101">
        <f>SUM(D5:D8)</f>
        <v>53300</v>
      </c>
    </row>
    <row r="10" spans="1:4" ht="15" customHeight="1" x14ac:dyDescent="0.2">
      <c r="B10" s="110" t="s">
        <v>604</v>
      </c>
      <c r="D10" s="84">
        <f>0.05*D9</f>
        <v>2665</v>
      </c>
    </row>
    <row r="11" spans="1:4" ht="15" customHeight="1" x14ac:dyDescent="0.2">
      <c r="B11" s="11" t="s">
        <v>61</v>
      </c>
      <c r="C11" s="1" t="e">
        <f>C9-#REF!</f>
        <v>#REF!</v>
      </c>
      <c r="D11" s="101">
        <f>D9-D10</f>
        <v>50635</v>
      </c>
    </row>
    <row r="12" spans="1:4" ht="15" customHeight="1" x14ac:dyDescent="0.2"/>
    <row r="13" spans="1:4" ht="15" customHeight="1" x14ac:dyDescent="0.2">
      <c r="A13" s="201" t="s">
        <v>428</v>
      </c>
      <c r="B13" s="201"/>
      <c r="C13" s="201"/>
      <c r="D13" s="201"/>
    </row>
    <row r="14" spans="1:4" ht="15" customHeight="1" x14ac:dyDescent="0.2">
      <c r="A14" s="119"/>
      <c r="B14" s="119"/>
      <c r="C14" s="119"/>
      <c r="D14" s="119"/>
    </row>
    <row r="15" spans="1:4" ht="15" customHeight="1" x14ac:dyDescent="0.2">
      <c r="A15" s="35" t="s">
        <v>613</v>
      </c>
      <c r="B15" t="s">
        <v>63</v>
      </c>
      <c r="C15" s="1">
        <v>40000</v>
      </c>
      <c r="D15" s="84">
        <v>163004</v>
      </c>
    </row>
    <row r="16" spans="1:4" ht="15" customHeight="1" x14ac:dyDescent="0.2">
      <c r="D16" s="84"/>
    </row>
    <row r="17" spans="1:4" ht="15" customHeight="1" x14ac:dyDescent="0.2">
      <c r="D17" s="84"/>
    </row>
    <row r="18" spans="1:4" ht="15" customHeight="1" x14ac:dyDescent="0.25">
      <c r="A18" s="117" t="s">
        <v>559</v>
      </c>
      <c r="C18" s="1" t="e">
        <f>SUM(C11:C17)</f>
        <v>#REF!</v>
      </c>
      <c r="D18" s="100">
        <f>SUM(D11:D17)</f>
        <v>213639</v>
      </c>
    </row>
    <row r="19" spans="1:4" ht="15" customHeight="1" x14ac:dyDescent="0.2">
      <c r="D19" s="84"/>
    </row>
    <row r="20" spans="1:4" ht="15" customHeight="1" x14ac:dyDescent="0.2">
      <c r="D20" s="84"/>
    </row>
    <row r="21" spans="1:4" ht="15" customHeight="1" x14ac:dyDescent="0.2">
      <c r="D21" s="84"/>
    </row>
    <row r="22" spans="1:4" ht="15" customHeight="1" x14ac:dyDescent="0.25">
      <c r="A22" s="117" t="s">
        <v>599</v>
      </c>
      <c r="D22" s="84"/>
    </row>
    <row r="23" spans="1:4" ht="15" customHeight="1" x14ac:dyDescent="0.25">
      <c r="A23" s="117"/>
      <c r="D23" s="84"/>
    </row>
    <row r="24" spans="1:4" ht="15" customHeight="1" x14ac:dyDescent="0.2">
      <c r="A24" s="201" t="s">
        <v>782</v>
      </c>
      <c r="B24" s="201"/>
      <c r="C24" s="201"/>
      <c r="D24" s="201"/>
    </row>
    <row r="25" spans="1:4" ht="15" customHeight="1" x14ac:dyDescent="0.2">
      <c r="A25" s="129" t="s">
        <v>735</v>
      </c>
      <c r="B25" s="129" t="s">
        <v>99</v>
      </c>
      <c r="C25" s="119"/>
      <c r="D25" s="84">
        <v>25000</v>
      </c>
    </row>
    <row r="26" spans="1:4" ht="15" customHeight="1" x14ac:dyDescent="0.2">
      <c r="A26" s="35" t="s">
        <v>628</v>
      </c>
      <c r="B26" t="s">
        <v>130</v>
      </c>
      <c r="C26" s="1">
        <v>780</v>
      </c>
      <c r="D26" s="84">
        <v>1500</v>
      </c>
    </row>
    <row r="27" spans="1:4" ht="15" customHeight="1" x14ac:dyDescent="0.2">
      <c r="A27" s="35" t="s">
        <v>629</v>
      </c>
      <c r="B27" t="s">
        <v>411</v>
      </c>
      <c r="C27" s="1">
        <v>5000</v>
      </c>
      <c r="D27" s="84">
        <v>10000</v>
      </c>
    </row>
    <row r="28" spans="1:4" ht="15" customHeight="1" x14ac:dyDescent="0.2">
      <c r="A28" s="35" t="s">
        <v>630</v>
      </c>
      <c r="B28" t="s">
        <v>85</v>
      </c>
      <c r="C28" s="1">
        <v>68000</v>
      </c>
      <c r="D28" s="84">
        <v>50000</v>
      </c>
    </row>
    <row r="29" spans="1:4" ht="15" customHeight="1" x14ac:dyDescent="0.2">
      <c r="A29" s="35" t="s">
        <v>631</v>
      </c>
      <c r="B29" t="s">
        <v>90</v>
      </c>
      <c r="D29" s="84">
        <v>2000</v>
      </c>
    </row>
    <row r="30" spans="1:4" ht="15" customHeight="1" x14ac:dyDescent="0.2">
      <c r="A30" s="35" t="s">
        <v>736</v>
      </c>
      <c r="B30" t="s">
        <v>280</v>
      </c>
      <c r="D30" s="84">
        <f>D6*0.07</f>
        <v>3696.0000000000005</v>
      </c>
    </row>
    <row r="31" spans="1:4" ht="15" customHeight="1" x14ac:dyDescent="0.2">
      <c r="A31" s="35" t="s">
        <v>713</v>
      </c>
      <c r="B31" t="s">
        <v>139</v>
      </c>
      <c r="D31" s="84">
        <v>75000</v>
      </c>
    </row>
    <row r="32" spans="1:4" ht="15" customHeight="1" x14ac:dyDescent="0.2">
      <c r="D32" s="84"/>
    </row>
    <row r="33" spans="1:4" ht="15" customHeight="1" x14ac:dyDescent="0.25">
      <c r="A33" s="113" t="s">
        <v>480</v>
      </c>
      <c r="C33" s="1">
        <f>SUM(C26:C32)</f>
        <v>73780</v>
      </c>
      <c r="D33" s="101">
        <f>SUM(D25:D32)</f>
        <v>167196</v>
      </c>
    </row>
    <row r="34" spans="1:4" ht="15" customHeight="1" x14ac:dyDescent="0.2">
      <c r="D34" s="84"/>
    </row>
    <row r="35" spans="1:4" ht="15" customHeight="1" x14ac:dyDescent="0.2">
      <c r="A35" s="201" t="s">
        <v>517</v>
      </c>
      <c r="B35" s="201"/>
      <c r="C35" s="201"/>
      <c r="D35" s="201"/>
    </row>
    <row r="36" spans="1:4" ht="15" customHeight="1" x14ac:dyDescent="0.2">
      <c r="A36" s="119"/>
      <c r="B36" s="119"/>
      <c r="C36" s="119"/>
      <c r="D36" s="119"/>
    </row>
    <row r="37" spans="1:4" ht="15" customHeight="1" x14ac:dyDescent="0.2">
      <c r="A37" s="35" t="s">
        <v>477</v>
      </c>
      <c r="B37" t="s">
        <v>380</v>
      </c>
      <c r="C37" s="1" t="e">
        <f>C40-C33</f>
        <v>#REF!</v>
      </c>
      <c r="D37" s="84">
        <f>D40-D33</f>
        <v>46443</v>
      </c>
    </row>
    <row r="38" spans="1:4" ht="15" customHeight="1" x14ac:dyDescent="0.2">
      <c r="D38" s="84"/>
    </row>
    <row r="39" spans="1:4" ht="15" customHeight="1" x14ac:dyDescent="0.2">
      <c r="A39" s="34"/>
      <c r="D39" s="84"/>
    </row>
    <row r="40" spans="1:4" ht="15" customHeight="1" x14ac:dyDescent="0.25">
      <c r="A40" s="117" t="s">
        <v>610</v>
      </c>
      <c r="C40" s="1" t="e">
        <f>C18</f>
        <v>#REF!</v>
      </c>
      <c r="D40" s="100">
        <f>D18</f>
        <v>213639</v>
      </c>
    </row>
    <row r="41" spans="1:4" ht="15" customHeight="1" x14ac:dyDescent="0.2">
      <c r="D41" s="85"/>
    </row>
    <row r="42" spans="1:4" ht="15" customHeight="1" x14ac:dyDescent="0.2"/>
  </sheetData>
  <sheetProtection sheet="1" objects="1" scenarios="1"/>
  <phoneticPr fontId="0" type="noConversion"/>
  <printOptions horizontalCentered="1"/>
  <pageMargins left="0.5" right="0.5" top="1.75" bottom="1" header="0.5" footer="0.5"/>
  <pageSetup orientation="portrait" r:id="rId1"/>
  <headerFooter alignWithMargins="0">
    <oddHeader>&amp;C&amp;"Arial,Bold"&amp;14Lafayette County Budget
&amp;"Arial,Regular"&amp;12Industrial Park Fund
&amp;"Arial,Italic"2020 Fiscal Year</oddHeader>
    <oddFooter>&amp;CPrepared by Steve Land &amp;D&amp;RPage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42"/>
  <sheetViews>
    <sheetView tabSelected="1" view="pageLayout" topLeftCell="A4" zoomScaleNormal="100" zoomScaleSheetLayoutView="110" workbookViewId="0">
      <selection activeCell="L11" sqref="L11"/>
    </sheetView>
  </sheetViews>
  <sheetFormatPr defaultRowHeight="12.75" x14ac:dyDescent="0.2"/>
  <cols>
    <col min="1" max="1" width="16.5703125" customWidth="1"/>
    <col min="2" max="2" width="59.42578125" customWidth="1"/>
    <col min="3" max="3" width="10.42578125" hidden="1" customWidth="1"/>
    <col min="4" max="4" width="0.140625" hidden="1" customWidth="1"/>
    <col min="5" max="6" width="0" hidden="1" customWidth="1"/>
    <col min="7" max="7" width="0.140625" hidden="1" customWidth="1"/>
    <col min="8" max="8" width="10.5703125" style="1" hidden="1" customWidth="1"/>
    <col min="9" max="9" width="9.85546875" style="1" hidden="1" customWidth="1"/>
    <col min="10" max="10" width="11.7109375" style="71" hidden="1" customWidth="1"/>
    <col min="11" max="11" width="13.140625" style="82" hidden="1" customWidth="1"/>
    <col min="12" max="12" width="15.7109375" style="82" customWidth="1"/>
    <col min="13" max="13" width="11.140625" customWidth="1"/>
  </cols>
  <sheetData>
    <row r="1" spans="1:12" ht="15" customHeight="1" x14ac:dyDescent="0.2">
      <c r="A1" s="3"/>
      <c r="B1" s="3"/>
      <c r="C1" s="3"/>
      <c r="D1" s="4"/>
      <c r="E1" s="3"/>
      <c r="F1" s="3"/>
      <c r="G1" s="3"/>
      <c r="H1" s="4"/>
    </row>
    <row r="2" spans="1:12" ht="15" customHeight="1" x14ac:dyDescent="0.25">
      <c r="A2" s="107" t="s">
        <v>620</v>
      </c>
      <c r="B2" s="3"/>
      <c r="C2" s="3"/>
      <c r="D2" s="8">
        <v>1994</v>
      </c>
      <c r="E2" s="21">
        <v>34515</v>
      </c>
      <c r="F2" s="6">
        <v>1995</v>
      </c>
      <c r="G2" s="11">
        <v>1996</v>
      </c>
      <c r="H2" s="10">
        <v>1997</v>
      </c>
      <c r="I2" s="8">
        <v>1998</v>
      </c>
      <c r="J2" s="72">
        <v>2002</v>
      </c>
      <c r="K2" s="122">
        <v>2006</v>
      </c>
      <c r="L2" s="122"/>
    </row>
    <row r="3" spans="1:12" ht="15" customHeight="1" x14ac:dyDescent="0.25">
      <c r="A3" s="107"/>
      <c r="B3" s="3"/>
      <c r="C3" s="3"/>
      <c r="D3" s="8"/>
      <c r="E3" s="21"/>
      <c r="F3" s="6"/>
      <c r="G3" s="11"/>
      <c r="H3" s="10"/>
      <c r="I3" s="8"/>
      <c r="J3" s="72"/>
      <c r="K3" s="108"/>
      <c r="L3" s="108"/>
    </row>
    <row r="4" spans="1:12" ht="15" customHeight="1" x14ac:dyDescent="0.2">
      <c r="A4" s="199" t="s">
        <v>783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91"/>
    </row>
    <row r="5" spans="1:12" ht="15" customHeight="1" x14ac:dyDescent="0.2">
      <c r="A5" s="27" t="s">
        <v>644</v>
      </c>
      <c r="B5" s="27" t="s">
        <v>645</v>
      </c>
      <c r="C5" s="3"/>
      <c r="D5" s="4">
        <v>120000</v>
      </c>
      <c r="E5" s="3"/>
      <c r="F5" s="3">
        <v>102134</v>
      </c>
      <c r="G5" s="3">
        <v>102000</v>
      </c>
      <c r="H5" s="4">
        <v>102000</v>
      </c>
      <c r="I5" s="1">
        <v>102000</v>
      </c>
      <c r="J5" s="71">
        <v>75000</v>
      </c>
      <c r="K5" s="82">
        <v>123640</v>
      </c>
      <c r="L5" s="82">
        <v>764451</v>
      </c>
    </row>
    <row r="6" spans="1:12" ht="15" customHeight="1" x14ac:dyDescent="0.2">
      <c r="A6" s="27"/>
      <c r="B6" s="27"/>
      <c r="C6" s="3"/>
      <c r="D6" s="4"/>
      <c r="E6" s="3"/>
      <c r="F6" s="3"/>
      <c r="G6" s="3"/>
      <c r="H6" s="4"/>
    </row>
    <row r="7" spans="1:12" ht="15" customHeight="1" x14ac:dyDescent="0.2">
      <c r="A7" s="206" t="s">
        <v>557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91"/>
    </row>
    <row r="8" spans="1:12" ht="15" customHeight="1" x14ac:dyDescent="0.2">
      <c r="A8" s="27" t="s">
        <v>327</v>
      </c>
      <c r="B8" s="27" t="s">
        <v>328</v>
      </c>
      <c r="C8" s="3"/>
      <c r="D8" s="4">
        <v>10000</v>
      </c>
      <c r="E8" s="3"/>
      <c r="F8" s="3">
        <v>15000</v>
      </c>
      <c r="G8" s="3">
        <v>28500</v>
      </c>
      <c r="H8" s="4">
        <v>18000</v>
      </c>
      <c r="I8" s="1">
        <v>4000</v>
      </c>
      <c r="J8" s="71">
        <v>8000</v>
      </c>
      <c r="K8" s="82">
        <v>2000</v>
      </c>
      <c r="L8" s="82">
        <v>2500</v>
      </c>
    </row>
    <row r="9" spans="1:12" ht="15" customHeight="1" x14ac:dyDescent="0.2">
      <c r="A9" s="27"/>
      <c r="B9" s="27"/>
      <c r="C9" s="3"/>
      <c r="D9" s="4"/>
      <c r="E9" s="3"/>
      <c r="F9" s="3"/>
      <c r="G9" s="3"/>
      <c r="H9" s="4"/>
    </row>
    <row r="10" spans="1:12" ht="15" customHeight="1" x14ac:dyDescent="0.2">
      <c r="A10" s="109"/>
      <c r="B10" s="109" t="s">
        <v>59</v>
      </c>
      <c r="C10" s="11"/>
      <c r="D10" s="12">
        <f>SUM(D5:D9)</f>
        <v>130000</v>
      </c>
      <c r="E10" s="11"/>
      <c r="F10" s="11">
        <v>317284</v>
      </c>
      <c r="G10" s="11">
        <f>SUM(G5:G9)</f>
        <v>130500</v>
      </c>
      <c r="H10" s="12">
        <v>320150</v>
      </c>
      <c r="I10" s="12">
        <f>SUM(I5:I9)</f>
        <v>106000</v>
      </c>
      <c r="J10" s="94">
        <f>SUM(J5:J9)</f>
        <v>83000</v>
      </c>
      <c r="K10" s="103">
        <f>SUM(K5:K9)</f>
        <v>125640</v>
      </c>
      <c r="L10" s="103">
        <f>SUM(L5:L9)</f>
        <v>766951</v>
      </c>
    </row>
    <row r="11" spans="1:12" ht="15" customHeight="1" x14ac:dyDescent="0.2">
      <c r="A11" s="109"/>
      <c r="B11" s="27" t="s">
        <v>604</v>
      </c>
      <c r="C11" s="3">
        <v>0.05</v>
      </c>
      <c r="D11" s="4">
        <f>(D10*C11)-C11</f>
        <v>6499.95</v>
      </c>
      <c r="E11" s="3"/>
      <c r="F11" s="3">
        <v>15864</v>
      </c>
      <c r="G11" s="3">
        <v>16533</v>
      </c>
      <c r="H11" s="4">
        <v>16008</v>
      </c>
      <c r="I11" s="1">
        <f>ROUND(0.05*I10,0)</f>
        <v>5300</v>
      </c>
      <c r="J11" s="71">
        <f>EVEN(J10*0.05)</f>
        <v>4150</v>
      </c>
      <c r="K11" s="82">
        <v>6282</v>
      </c>
      <c r="L11" s="82">
        <f>L10*0.05</f>
        <v>38347.550000000003</v>
      </c>
    </row>
    <row r="12" spans="1:12" ht="15" customHeight="1" x14ac:dyDescent="0.2">
      <c r="A12" s="109"/>
      <c r="B12" s="109" t="s">
        <v>61</v>
      </c>
      <c r="C12" s="11">
        <v>0.95</v>
      </c>
      <c r="D12" s="12">
        <f>(D10*C12)-C12</f>
        <v>123499.05</v>
      </c>
      <c r="E12" s="11"/>
      <c r="F12" s="11">
        <v>301420</v>
      </c>
      <c r="G12" s="11">
        <v>314117</v>
      </c>
      <c r="H12" s="12">
        <v>304142</v>
      </c>
      <c r="I12" s="12">
        <f>I10-I11</f>
        <v>100700</v>
      </c>
      <c r="J12" s="94">
        <f>J10-J11</f>
        <v>78850</v>
      </c>
      <c r="K12" s="103">
        <f>K10-K11</f>
        <v>119358</v>
      </c>
      <c r="L12" s="103">
        <f>L10-L11</f>
        <v>728603.45</v>
      </c>
    </row>
    <row r="13" spans="1:12" ht="15" customHeight="1" x14ac:dyDescent="0.2">
      <c r="A13" s="27"/>
      <c r="B13" s="27"/>
      <c r="C13" s="3"/>
      <c r="D13" s="4"/>
      <c r="E13" s="3"/>
      <c r="F13" s="3"/>
      <c r="G13" s="3"/>
      <c r="H13" s="4"/>
    </row>
    <row r="14" spans="1:12" ht="15" customHeight="1" x14ac:dyDescent="0.2">
      <c r="A14" s="206" t="s">
        <v>428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91"/>
    </row>
    <row r="15" spans="1:12" ht="15" customHeight="1" x14ac:dyDescent="0.2">
      <c r="A15" s="27"/>
      <c r="B15" s="27"/>
      <c r="C15" s="3"/>
      <c r="D15" s="4"/>
      <c r="E15" s="3"/>
      <c r="F15" s="3"/>
      <c r="G15" s="3"/>
      <c r="H15" s="4"/>
    </row>
    <row r="16" spans="1:12" ht="15" customHeight="1" x14ac:dyDescent="0.2">
      <c r="A16" s="27" t="s">
        <v>613</v>
      </c>
      <c r="B16" s="27" t="s">
        <v>63</v>
      </c>
      <c r="C16" s="3"/>
      <c r="D16" s="4">
        <v>1000000</v>
      </c>
      <c r="E16" s="3"/>
      <c r="F16" s="3">
        <v>950000</v>
      </c>
      <c r="G16" s="3">
        <v>950000</v>
      </c>
      <c r="H16" s="4">
        <v>750000</v>
      </c>
      <c r="I16" s="1">
        <v>30000</v>
      </c>
      <c r="J16" s="71">
        <v>75000</v>
      </c>
      <c r="K16" s="82">
        <v>25000</v>
      </c>
      <c r="L16" s="82">
        <v>1400000</v>
      </c>
    </row>
    <row r="17" spans="1:13" ht="15" customHeight="1" x14ac:dyDescent="0.2">
      <c r="A17" s="27"/>
      <c r="B17" s="27"/>
      <c r="C17" s="3"/>
      <c r="D17" s="4"/>
      <c r="E17" s="3"/>
      <c r="F17" s="3"/>
      <c r="G17" s="3"/>
      <c r="H17" s="4"/>
    </row>
    <row r="18" spans="1:13" ht="15" customHeight="1" x14ac:dyDescent="0.25">
      <c r="A18" s="107" t="s">
        <v>559</v>
      </c>
      <c r="B18" s="27"/>
      <c r="C18" s="3"/>
      <c r="D18" s="4">
        <f>SUM(D12:D17)</f>
        <v>1123499.05</v>
      </c>
      <c r="E18" s="3"/>
      <c r="F18" s="3">
        <v>1251420</v>
      </c>
      <c r="G18" s="3">
        <v>1264117</v>
      </c>
      <c r="H18" s="4">
        <v>1054142</v>
      </c>
      <c r="I18" s="1">
        <f>SUM(I12:I17)</f>
        <v>130700</v>
      </c>
      <c r="J18" s="71">
        <f>SUM(J12:J17)</f>
        <v>153850</v>
      </c>
      <c r="K18" s="111">
        <f>SUM(K12:K17)</f>
        <v>144358</v>
      </c>
      <c r="L18" s="111">
        <f>SUM(L12:L17)</f>
        <v>2128603.4500000002</v>
      </c>
    </row>
    <row r="19" spans="1:13" ht="15" customHeight="1" x14ac:dyDescent="0.2">
      <c r="A19" s="109"/>
      <c r="B19" s="27"/>
      <c r="C19" s="3"/>
      <c r="D19" s="3"/>
      <c r="E19" s="3"/>
      <c r="F19" s="3"/>
      <c r="G19" s="3"/>
      <c r="H19" s="4"/>
    </row>
    <row r="20" spans="1:13" ht="15" customHeight="1" x14ac:dyDescent="0.2">
      <c r="A20" s="27"/>
      <c r="B20" s="27"/>
      <c r="C20" s="3"/>
      <c r="D20" s="3"/>
      <c r="E20" s="3"/>
      <c r="F20" s="3"/>
      <c r="G20" s="3"/>
      <c r="H20" s="4"/>
    </row>
    <row r="21" spans="1:13" ht="15" customHeight="1" x14ac:dyDescent="0.2">
      <c r="A21" s="27"/>
      <c r="B21" s="27"/>
      <c r="C21" s="3"/>
      <c r="D21" s="3"/>
      <c r="E21" s="3"/>
      <c r="F21" s="3"/>
      <c r="G21" s="3"/>
      <c r="H21" s="4"/>
    </row>
    <row r="22" spans="1:13" ht="15" customHeight="1" x14ac:dyDescent="0.2">
      <c r="A22" s="27"/>
      <c r="B22" s="27"/>
      <c r="C22" s="3"/>
      <c r="D22" s="3"/>
      <c r="E22" s="3"/>
      <c r="F22" s="3"/>
      <c r="G22" s="3"/>
      <c r="H22" s="4"/>
    </row>
    <row r="23" spans="1:13" ht="15" customHeight="1" x14ac:dyDescent="0.25">
      <c r="A23" s="107" t="s">
        <v>599</v>
      </c>
      <c r="B23" s="27"/>
      <c r="C23" s="3"/>
      <c r="D23" s="3"/>
      <c r="E23" s="3"/>
      <c r="F23" s="3"/>
      <c r="G23" s="3"/>
      <c r="H23" s="4"/>
    </row>
    <row r="24" spans="1:13" ht="15" customHeight="1" x14ac:dyDescent="0.2">
      <c r="A24" s="27"/>
      <c r="B24" s="110"/>
      <c r="C24" s="3"/>
      <c r="D24" s="3">
        <v>116255</v>
      </c>
      <c r="E24" s="3"/>
      <c r="F24" s="3">
        <v>118725</v>
      </c>
      <c r="G24" s="3">
        <v>115725</v>
      </c>
      <c r="H24" s="4">
        <v>119095</v>
      </c>
      <c r="I24" s="1">
        <v>119095</v>
      </c>
    </row>
    <row r="25" spans="1:13" ht="15" customHeight="1" x14ac:dyDescent="0.2">
      <c r="A25" s="199" t="s">
        <v>618</v>
      </c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91"/>
    </row>
    <row r="26" spans="1:13" ht="15" customHeight="1" x14ac:dyDescent="0.2">
      <c r="A26" s="5" t="s">
        <v>655</v>
      </c>
      <c r="B26" s="5" t="s">
        <v>656</v>
      </c>
      <c r="C26" s="5"/>
      <c r="D26" s="5"/>
      <c r="E26" s="5"/>
      <c r="F26" s="5"/>
      <c r="G26" s="5"/>
      <c r="H26" s="5"/>
      <c r="I26" s="5"/>
      <c r="J26" s="5"/>
      <c r="K26" s="5"/>
      <c r="L26" s="82">
        <v>25000</v>
      </c>
    </row>
    <row r="27" spans="1:13" ht="15" customHeight="1" x14ac:dyDescent="0.2">
      <c r="A27" s="27" t="s">
        <v>647</v>
      </c>
      <c r="B27" s="27" t="s">
        <v>139</v>
      </c>
      <c r="C27" s="124"/>
      <c r="D27" s="124"/>
      <c r="E27" s="124"/>
      <c r="F27" s="124"/>
      <c r="G27" s="124"/>
      <c r="H27" s="124"/>
      <c r="I27" s="124"/>
      <c r="J27" s="124"/>
      <c r="K27" s="124"/>
      <c r="L27" s="82">
        <v>850000</v>
      </c>
    </row>
    <row r="28" spans="1:13" ht="15" customHeight="1" x14ac:dyDescent="0.2">
      <c r="A28" s="110" t="s">
        <v>744</v>
      </c>
      <c r="B28" s="110" t="s">
        <v>745</v>
      </c>
      <c r="C28" s="124"/>
      <c r="D28" s="124"/>
      <c r="E28" s="124"/>
      <c r="F28" s="124"/>
      <c r="G28" s="124"/>
      <c r="H28" s="124"/>
      <c r="I28" s="124"/>
      <c r="J28" s="124"/>
      <c r="K28" s="124"/>
      <c r="L28" s="82">
        <v>100000</v>
      </c>
    </row>
    <row r="29" spans="1:13" ht="15" customHeight="1" x14ac:dyDescent="0.2">
      <c r="A29" s="110" t="s">
        <v>766</v>
      </c>
      <c r="B29" s="110" t="s">
        <v>762</v>
      </c>
      <c r="C29" s="3"/>
      <c r="D29" s="3"/>
      <c r="E29" s="3"/>
      <c r="F29" s="3"/>
      <c r="G29" s="3"/>
      <c r="H29" s="4"/>
      <c r="L29" s="82">
        <v>250000</v>
      </c>
      <c r="M29">
        <f>SUM(L26:L31)</f>
        <v>1685000</v>
      </c>
    </row>
    <row r="30" spans="1:13" ht="15" customHeight="1" x14ac:dyDescent="0.2">
      <c r="A30" s="110" t="s">
        <v>765</v>
      </c>
      <c r="B30" s="110" t="s">
        <v>761</v>
      </c>
      <c r="C30" s="3"/>
      <c r="D30" s="3"/>
      <c r="E30" s="3"/>
      <c r="F30" s="3"/>
      <c r="G30" s="3"/>
      <c r="H30" s="4"/>
      <c r="L30" s="82">
        <v>240000</v>
      </c>
    </row>
    <row r="31" spans="1:13" ht="15" customHeight="1" x14ac:dyDescent="0.2">
      <c r="A31" s="110" t="s">
        <v>698</v>
      </c>
      <c r="B31" s="110" t="s">
        <v>699</v>
      </c>
      <c r="C31" s="3"/>
      <c r="D31" s="3"/>
      <c r="E31" s="3"/>
      <c r="F31" s="3"/>
      <c r="G31" s="3"/>
      <c r="H31" s="4"/>
      <c r="L31" s="82">
        <v>220000</v>
      </c>
    </row>
    <row r="32" spans="1:13" ht="15" customHeight="1" x14ac:dyDescent="0.2">
      <c r="A32" s="27"/>
      <c r="B32" s="27"/>
      <c r="C32" s="3"/>
      <c r="D32" s="3"/>
      <c r="E32" s="3"/>
      <c r="F32" s="3"/>
      <c r="G32" s="3"/>
      <c r="H32" s="4"/>
    </row>
    <row r="33" spans="1:12" ht="15" customHeight="1" x14ac:dyDescent="0.2">
      <c r="A33" s="199" t="s">
        <v>517</v>
      </c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91"/>
    </row>
    <row r="34" spans="1:12" ht="15" customHeight="1" x14ac:dyDescent="0.2">
      <c r="A34" s="112" t="s">
        <v>619</v>
      </c>
      <c r="B34" s="27" t="s">
        <v>320</v>
      </c>
      <c r="C34" s="3"/>
      <c r="D34" s="3">
        <v>47237</v>
      </c>
      <c r="E34" s="3"/>
      <c r="F34" s="3">
        <v>2545</v>
      </c>
      <c r="G34" s="3">
        <v>50000</v>
      </c>
      <c r="H34" s="4">
        <v>1597</v>
      </c>
      <c r="I34" s="1">
        <v>1597</v>
      </c>
      <c r="J34" s="71" t="e">
        <f>J37-J24-#REF!-#REF!</f>
        <v>#REF!</v>
      </c>
      <c r="K34" s="82" t="e">
        <f>K37-#REF!-K31-#REF!</f>
        <v>#REF!</v>
      </c>
      <c r="L34" s="82">
        <f>L37-L31-L28-L27-L26-L30-L29</f>
        <v>443603.45000000019</v>
      </c>
    </row>
    <row r="35" spans="1:12" ht="15" customHeight="1" x14ac:dyDescent="0.2">
      <c r="A35" s="27"/>
      <c r="B35" s="27"/>
      <c r="C35" s="3"/>
      <c r="D35" s="5"/>
      <c r="E35" s="3"/>
      <c r="F35" s="3"/>
      <c r="G35" s="3"/>
      <c r="H35" s="4"/>
    </row>
    <row r="36" spans="1:12" ht="15" customHeight="1" x14ac:dyDescent="0.2">
      <c r="A36" s="109"/>
      <c r="B36" s="27"/>
      <c r="C36" s="3"/>
      <c r="D36" s="3">
        <f>SUM(D24:D35)</f>
        <v>163492</v>
      </c>
      <c r="E36" s="3"/>
      <c r="F36" s="3">
        <v>1251420</v>
      </c>
      <c r="G36" s="3">
        <f>SUM(G24:G35)</f>
        <v>165725</v>
      </c>
      <c r="H36" s="4"/>
    </row>
    <row r="37" spans="1:12" ht="15" customHeight="1" x14ac:dyDescent="0.25">
      <c r="A37" s="107" t="s">
        <v>610</v>
      </c>
      <c r="B37" s="27"/>
      <c r="C37" s="3"/>
      <c r="D37" s="3"/>
      <c r="E37" s="3"/>
      <c r="F37" s="3"/>
      <c r="G37" s="3"/>
      <c r="H37" s="4"/>
      <c r="I37" s="1">
        <f>SUM(I24:I36)</f>
        <v>120692</v>
      </c>
      <c r="J37" s="71">
        <f>J18</f>
        <v>153850</v>
      </c>
      <c r="K37" s="111">
        <f>K18</f>
        <v>144358</v>
      </c>
      <c r="L37" s="111">
        <f>L18</f>
        <v>2128603.4500000002</v>
      </c>
    </row>
    <row r="38" spans="1:12" ht="15" customHeight="1" x14ac:dyDescent="0.2">
      <c r="A38" s="110"/>
      <c r="B38" s="110"/>
    </row>
    <row r="39" spans="1:12" ht="15" customHeight="1" x14ac:dyDescent="0.2">
      <c r="A39" s="110"/>
      <c r="B39" s="110"/>
    </row>
    <row r="40" spans="1:12" ht="15" customHeight="1" x14ac:dyDescent="0.2"/>
    <row r="41" spans="1:12" ht="15" customHeight="1" x14ac:dyDescent="0.2"/>
    <row r="42" spans="1:12" ht="15" customHeight="1" x14ac:dyDescent="0.2"/>
  </sheetData>
  <sheetProtection sheet="1" objects="1" scenarios="1"/>
  <phoneticPr fontId="0" type="noConversion"/>
  <printOptions horizontalCentered="1"/>
  <pageMargins left="0.32" right="0.27" top="1.75" bottom="1" header="0.47" footer="0.5"/>
  <pageSetup orientation="portrait" r:id="rId1"/>
  <headerFooter alignWithMargins="0">
    <oddHeader>&amp;C&amp;"Arial,Bold"&amp;14Lafayette County Budget
&amp;"Arial,Regular"Capital Projects Fund&amp;12
&amp;"Arial,Italic"2020 Fiscal Year</oddHeader>
    <oddFooter>&amp;CPrepared by Steve Land 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V479"/>
  <sheetViews>
    <sheetView topLeftCell="A7" zoomScaleNormal="100" zoomScalePageLayoutView="90" workbookViewId="0">
      <selection activeCell="A7" sqref="A7"/>
    </sheetView>
  </sheetViews>
  <sheetFormatPr defaultColWidth="9.7109375" defaultRowHeight="15" customHeight="1" x14ac:dyDescent="0.2"/>
  <cols>
    <col min="1" max="1" width="10.85546875" style="80" customWidth="1"/>
    <col min="2" max="2" width="4.140625" style="80" hidden="1" customWidth="1"/>
    <col min="3" max="3" width="7.28515625" style="80" customWidth="1"/>
    <col min="4" max="4" width="43.140625" style="80" customWidth="1"/>
    <col min="5" max="5" width="10.7109375" style="80" hidden="1" customWidth="1"/>
    <col min="6" max="6" width="0.140625" style="80" hidden="1" customWidth="1"/>
    <col min="7" max="7" width="10.140625" style="80" hidden="1" customWidth="1"/>
    <col min="8" max="9" width="10" style="80" hidden="1" customWidth="1"/>
    <col min="10" max="10" width="0.28515625" style="80" hidden="1" customWidth="1"/>
    <col min="11" max="11" width="0.140625" style="80" customWidth="1"/>
    <col min="12" max="12" width="10.85546875" style="133" hidden="1" customWidth="1"/>
    <col min="13" max="13" width="1" style="133" hidden="1" customWidth="1"/>
    <col min="14" max="14" width="12.140625" style="76" hidden="1" customWidth="1"/>
    <col min="15" max="15" width="12" style="133" hidden="1" customWidth="1"/>
    <col min="16" max="16" width="12.140625" style="80" hidden="1" customWidth="1"/>
    <col min="17" max="17" width="5.7109375" style="80" customWidth="1"/>
    <col min="18" max="18" width="16.140625" style="80" hidden="1" customWidth="1"/>
    <col min="19" max="19" width="16.140625" style="80" customWidth="1"/>
    <col min="20" max="20" width="13.28515625" style="80" bestFit="1" customWidth="1"/>
    <col min="21" max="21" width="11.5703125" style="80" bestFit="1" customWidth="1"/>
    <col min="22" max="22" width="10.5703125" style="80" bestFit="1" customWidth="1"/>
    <col min="23" max="16384" width="9.7109375" style="80"/>
  </cols>
  <sheetData>
    <row r="1" spans="1:21" ht="15" customHeight="1" x14ac:dyDescent="0.25">
      <c r="A1" s="204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130"/>
    </row>
    <row r="2" spans="1:21" ht="15" customHeight="1" x14ac:dyDescent="0.25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130"/>
      <c r="T2" s="78"/>
      <c r="U2" s="79"/>
    </row>
    <row r="3" spans="1:21" ht="15" customHeight="1" x14ac:dyDescent="0.2">
      <c r="A3" s="131"/>
      <c r="B3" s="132"/>
      <c r="I3" s="133"/>
      <c r="K3" s="133"/>
      <c r="T3" s="78"/>
      <c r="U3" s="79"/>
    </row>
    <row r="4" spans="1:21" ht="15" customHeight="1" x14ac:dyDescent="0.2">
      <c r="I4" s="133"/>
      <c r="K4" s="133"/>
      <c r="T4" s="78"/>
      <c r="U4" s="79"/>
    </row>
    <row r="5" spans="1:21" ht="15" customHeight="1" x14ac:dyDescent="0.25">
      <c r="A5" s="134"/>
      <c r="B5" s="81"/>
      <c r="C5" s="81"/>
      <c r="D5" s="134"/>
      <c r="E5" s="81"/>
      <c r="F5" s="81"/>
      <c r="G5" s="81"/>
      <c r="H5" s="81"/>
      <c r="I5" s="135">
        <v>1994</v>
      </c>
      <c r="J5" s="135">
        <v>1995</v>
      </c>
      <c r="K5" s="136">
        <v>1996</v>
      </c>
      <c r="L5" s="135">
        <v>1997</v>
      </c>
      <c r="M5" s="135">
        <v>1998</v>
      </c>
      <c r="N5" s="138">
        <v>2002</v>
      </c>
      <c r="P5" s="81" t="s">
        <v>537</v>
      </c>
      <c r="Q5" s="81"/>
      <c r="R5" s="139"/>
      <c r="S5" s="139"/>
    </row>
    <row r="6" spans="1:21" ht="9.75" customHeight="1" x14ac:dyDescent="0.2">
      <c r="A6" s="81"/>
      <c r="B6" s="81"/>
      <c r="C6" s="81"/>
      <c r="D6" s="140"/>
      <c r="E6" s="81"/>
      <c r="F6" s="81"/>
      <c r="G6" s="81"/>
      <c r="H6" s="81"/>
      <c r="I6" s="135"/>
      <c r="J6" s="135"/>
      <c r="K6" s="136"/>
      <c r="L6" s="137"/>
      <c r="M6" s="135"/>
      <c r="N6" s="141"/>
    </row>
    <row r="7" spans="1:21" ht="15" customHeight="1" x14ac:dyDescent="0.25">
      <c r="A7" s="142" t="s">
        <v>0</v>
      </c>
      <c r="B7" s="143"/>
      <c r="C7" s="143"/>
      <c r="D7" s="143"/>
      <c r="E7" s="144"/>
      <c r="F7" s="143"/>
      <c r="G7" s="144"/>
      <c r="H7" s="143"/>
      <c r="I7" s="145"/>
      <c r="J7" s="143"/>
      <c r="K7" s="145"/>
      <c r="R7" s="146">
        <v>2006</v>
      </c>
      <c r="S7" s="135"/>
    </row>
    <row r="8" spans="1:21" ht="15" customHeight="1" x14ac:dyDescent="0.25">
      <c r="A8" s="142"/>
      <c r="B8" s="143"/>
      <c r="C8" s="143"/>
      <c r="D8" s="143"/>
      <c r="E8" s="144"/>
      <c r="F8" s="143"/>
      <c r="G8" s="144"/>
      <c r="H8" s="143"/>
      <c r="I8" s="145"/>
      <c r="J8" s="143"/>
      <c r="K8" s="145"/>
    </row>
    <row r="9" spans="1:21" ht="15" customHeight="1" x14ac:dyDescent="0.2">
      <c r="A9" s="203" t="s">
        <v>1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</row>
    <row r="10" spans="1:21" ht="15" customHeight="1" x14ac:dyDescent="0.2">
      <c r="A10" s="197"/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</row>
    <row r="11" spans="1:21" ht="15" customHeight="1" x14ac:dyDescent="0.2">
      <c r="A11" s="147" t="s">
        <v>2</v>
      </c>
      <c r="B11" s="148"/>
      <c r="C11" s="148"/>
      <c r="D11" s="149" t="s">
        <v>757</v>
      </c>
      <c r="E11" s="150"/>
      <c r="F11" s="151"/>
      <c r="G11" s="150"/>
      <c r="H11" s="148"/>
      <c r="I11" s="152">
        <v>859313</v>
      </c>
      <c r="J11" s="152">
        <v>917241</v>
      </c>
      <c r="K11" s="152">
        <v>992445</v>
      </c>
      <c r="L11" s="152">
        <v>1120685</v>
      </c>
      <c r="M11" s="152">
        <v>1177257</v>
      </c>
      <c r="N11" s="75">
        <v>1463443</v>
      </c>
      <c r="O11" s="152"/>
      <c r="P11" s="75">
        <v>1399815.67</v>
      </c>
      <c r="Q11" s="75"/>
      <c r="R11" s="75">
        <v>1706466</v>
      </c>
      <c r="S11" s="75">
        <v>2574770</v>
      </c>
      <c r="T11" s="194">
        <v>9.6999999999999993</v>
      </c>
    </row>
    <row r="12" spans="1:21" ht="15" customHeight="1" x14ac:dyDescent="0.2">
      <c r="A12" s="147" t="s">
        <v>3</v>
      </c>
      <c r="B12" s="148"/>
      <c r="C12" s="148"/>
      <c r="D12" s="153" t="s">
        <v>548</v>
      </c>
      <c r="E12" s="150"/>
      <c r="F12" s="151"/>
      <c r="G12" s="150"/>
      <c r="H12" s="148"/>
      <c r="I12" s="152">
        <v>10000</v>
      </c>
      <c r="J12" s="152">
        <v>10000</v>
      </c>
      <c r="K12" s="152">
        <v>10000</v>
      </c>
      <c r="L12" s="152">
        <v>10000</v>
      </c>
      <c r="M12" s="152">
        <v>10000</v>
      </c>
      <c r="N12" s="75">
        <v>10000</v>
      </c>
      <c r="O12" s="152"/>
      <c r="P12" s="75">
        <v>11016.39</v>
      </c>
      <c r="Q12" s="75"/>
      <c r="R12" s="75">
        <v>20000</v>
      </c>
      <c r="S12" s="190">
        <v>10000</v>
      </c>
      <c r="T12" s="80">
        <f>SUM(S11:S11)</f>
        <v>2574770</v>
      </c>
      <c r="U12" s="154"/>
    </row>
    <row r="13" spans="1:21" ht="15" customHeight="1" x14ac:dyDescent="0.2">
      <c r="A13" s="147" t="s">
        <v>522</v>
      </c>
      <c r="B13" s="148"/>
      <c r="C13" s="148"/>
      <c r="D13" s="153" t="s">
        <v>549</v>
      </c>
      <c r="E13" s="150"/>
      <c r="F13" s="151"/>
      <c r="G13" s="150"/>
      <c r="H13" s="148"/>
      <c r="I13" s="152"/>
      <c r="J13" s="152"/>
      <c r="K13" s="152"/>
      <c r="L13" s="152"/>
      <c r="M13" s="152"/>
      <c r="N13" s="75"/>
      <c r="O13" s="152"/>
      <c r="P13" s="75">
        <v>11613.27</v>
      </c>
      <c r="Q13" s="75"/>
      <c r="R13" s="75">
        <v>37878</v>
      </c>
      <c r="S13" s="75">
        <v>28500</v>
      </c>
      <c r="U13" s="154"/>
    </row>
    <row r="14" spans="1:21" ht="15" customHeight="1" x14ac:dyDescent="0.2">
      <c r="A14" s="147"/>
      <c r="B14" s="148"/>
      <c r="C14" s="148"/>
      <c r="D14" s="153"/>
      <c r="E14" s="150"/>
      <c r="F14" s="151"/>
      <c r="G14" s="150"/>
      <c r="H14" s="148"/>
      <c r="I14" s="152"/>
      <c r="J14" s="152"/>
      <c r="K14" s="152"/>
      <c r="L14" s="152"/>
      <c r="M14" s="152"/>
      <c r="N14" s="75"/>
      <c r="O14" s="152"/>
      <c r="P14" s="75"/>
      <c r="Q14" s="75"/>
      <c r="R14" s="75"/>
      <c r="S14" s="75"/>
      <c r="U14" s="154"/>
    </row>
    <row r="15" spans="1:21" ht="19.5" customHeight="1" x14ac:dyDescent="0.2">
      <c r="A15" s="202" t="s">
        <v>4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76"/>
    </row>
    <row r="16" spans="1:21" ht="15" customHeight="1" x14ac:dyDescent="0.2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76"/>
    </row>
    <row r="17" spans="1:20" ht="15" customHeight="1" x14ac:dyDescent="0.2">
      <c r="A17" s="77" t="s">
        <v>5</v>
      </c>
      <c r="D17" s="80" t="s">
        <v>6</v>
      </c>
      <c r="E17" s="155"/>
      <c r="F17" s="156"/>
      <c r="G17" s="155"/>
      <c r="I17" s="133"/>
      <c r="J17" s="133"/>
      <c r="K17" s="133"/>
      <c r="N17" s="76">
        <v>4000</v>
      </c>
      <c r="P17" s="76">
        <v>2225</v>
      </c>
      <c r="Q17" s="76"/>
      <c r="R17" s="76">
        <v>4600</v>
      </c>
      <c r="S17" s="76">
        <v>500</v>
      </c>
    </row>
    <row r="18" spans="1:20" ht="15" customHeight="1" x14ac:dyDescent="0.2">
      <c r="A18" s="77" t="s">
        <v>7</v>
      </c>
      <c r="D18" s="191" t="s">
        <v>8</v>
      </c>
      <c r="E18" s="155"/>
      <c r="F18" s="156"/>
      <c r="G18" s="155"/>
      <c r="I18" s="133"/>
      <c r="J18" s="133"/>
      <c r="K18" s="133"/>
      <c r="N18" s="76">
        <v>38000</v>
      </c>
      <c r="P18" s="76">
        <v>31076.77</v>
      </c>
      <c r="Q18" s="76"/>
      <c r="R18" s="76">
        <v>59500</v>
      </c>
      <c r="S18" s="76">
        <v>42500</v>
      </c>
    </row>
    <row r="19" spans="1:20" ht="15" customHeight="1" x14ac:dyDescent="0.2">
      <c r="A19" s="77" t="s">
        <v>9</v>
      </c>
      <c r="D19" s="153" t="s">
        <v>10</v>
      </c>
      <c r="E19" s="155"/>
      <c r="F19" s="156"/>
      <c r="G19" s="155"/>
      <c r="I19" s="133">
        <v>15000</v>
      </c>
      <c r="J19" s="133">
        <v>18000</v>
      </c>
      <c r="K19" s="133">
        <v>18000</v>
      </c>
      <c r="L19" s="133">
        <v>18000</v>
      </c>
      <c r="M19" s="133">
        <v>18000</v>
      </c>
      <c r="N19" s="76">
        <v>1500</v>
      </c>
      <c r="P19" s="76">
        <v>800</v>
      </c>
      <c r="Q19" s="76"/>
      <c r="R19" s="76">
        <v>3560</v>
      </c>
      <c r="S19" s="76">
        <v>1000</v>
      </c>
    </row>
    <row r="20" spans="1:20" ht="15" customHeight="1" x14ac:dyDescent="0.2">
      <c r="A20" s="77" t="s">
        <v>11</v>
      </c>
      <c r="D20" s="132" t="s">
        <v>12</v>
      </c>
      <c r="E20" s="155"/>
      <c r="F20" s="156"/>
      <c r="G20" s="155"/>
      <c r="I20" s="133">
        <v>2000</v>
      </c>
      <c r="J20" s="133">
        <v>2000</v>
      </c>
      <c r="K20" s="133">
        <v>2000</v>
      </c>
      <c r="L20" s="133">
        <v>2000</v>
      </c>
      <c r="M20" s="133">
        <v>2000</v>
      </c>
      <c r="N20" s="76">
        <v>3500</v>
      </c>
      <c r="P20" s="76">
        <v>1650</v>
      </c>
      <c r="Q20" s="76"/>
      <c r="R20" s="76">
        <v>5000</v>
      </c>
      <c r="S20" s="76">
        <v>1000</v>
      </c>
      <c r="T20" s="80">
        <f>SUM(S17:S20)</f>
        <v>45000</v>
      </c>
    </row>
    <row r="21" spans="1:20" ht="15" customHeight="1" x14ac:dyDescent="0.2">
      <c r="A21" s="77"/>
      <c r="D21" s="132"/>
      <c r="E21" s="155"/>
      <c r="F21" s="156"/>
      <c r="G21" s="155"/>
      <c r="I21" s="133"/>
      <c r="J21" s="133"/>
      <c r="K21" s="133"/>
      <c r="P21" s="76"/>
      <c r="Q21" s="76"/>
      <c r="R21" s="76"/>
      <c r="S21" s="76"/>
    </row>
    <row r="22" spans="1:20" ht="15" customHeight="1" x14ac:dyDescent="0.2">
      <c r="A22" s="202" t="s">
        <v>478</v>
      </c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76"/>
    </row>
    <row r="23" spans="1:20" ht="15" customHeight="1" x14ac:dyDescent="0.2">
      <c r="A23" s="196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76"/>
    </row>
    <row r="24" spans="1:20" ht="15" customHeight="1" x14ac:dyDescent="0.2">
      <c r="A24" s="77"/>
      <c r="D24" s="132"/>
      <c r="E24" s="155"/>
      <c r="F24" s="156"/>
      <c r="G24" s="155"/>
      <c r="I24" s="133"/>
      <c r="J24" s="133"/>
      <c r="K24" s="133"/>
      <c r="P24" s="76"/>
      <c r="Q24" s="76"/>
      <c r="R24" s="76"/>
      <c r="S24" s="76"/>
    </row>
    <row r="25" spans="1:20" ht="15" customHeight="1" x14ac:dyDescent="0.2">
      <c r="A25" s="77" t="s">
        <v>523</v>
      </c>
      <c r="D25" s="132" t="s">
        <v>524</v>
      </c>
      <c r="E25" s="155"/>
      <c r="F25" s="156"/>
      <c r="G25" s="155"/>
      <c r="I25" s="133"/>
      <c r="J25" s="133"/>
      <c r="K25" s="133"/>
      <c r="P25" s="76">
        <v>1246.8699999999999</v>
      </c>
      <c r="Q25" s="76"/>
      <c r="R25" s="76">
        <v>12500</v>
      </c>
      <c r="S25" s="76">
        <v>5000</v>
      </c>
    </row>
    <row r="26" spans="1:20" ht="15" customHeight="1" x14ac:dyDescent="0.2">
      <c r="A26" s="186" t="s">
        <v>768</v>
      </c>
      <c r="D26" s="179" t="s">
        <v>758</v>
      </c>
      <c r="E26" s="155"/>
      <c r="F26" s="156"/>
      <c r="G26" s="155"/>
      <c r="I26" s="133"/>
      <c r="J26" s="133"/>
      <c r="K26" s="133"/>
      <c r="P26" s="76"/>
      <c r="Q26" s="76"/>
      <c r="R26" s="76"/>
      <c r="S26" s="76">
        <v>222826</v>
      </c>
    </row>
    <row r="27" spans="1:20" ht="15" customHeight="1" x14ac:dyDescent="0.2">
      <c r="A27" s="77" t="s">
        <v>13</v>
      </c>
      <c r="D27" s="132" t="s">
        <v>14</v>
      </c>
      <c r="E27" s="155"/>
      <c r="F27" s="156"/>
      <c r="G27" s="155"/>
      <c r="I27" s="133"/>
      <c r="J27" s="133"/>
      <c r="K27" s="133"/>
      <c r="M27" s="133">
        <v>50000</v>
      </c>
      <c r="N27" s="76">
        <v>13000</v>
      </c>
      <c r="P27" s="76"/>
      <c r="Q27" s="76"/>
      <c r="R27" s="75">
        <v>13000</v>
      </c>
      <c r="S27" s="75">
        <v>307388</v>
      </c>
    </row>
    <row r="28" spans="1:20" ht="15" customHeight="1" x14ac:dyDescent="0.2">
      <c r="A28" s="77" t="s">
        <v>15</v>
      </c>
      <c r="D28" s="132" t="s">
        <v>16</v>
      </c>
      <c r="E28" s="155"/>
      <c r="F28" s="156"/>
      <c r="G28" s="155"/>
      <c r="I28" s="133">
        <v>89660</v>
      </c>
      <c r="J28" s="133">
        <v>89660</v>
      </c>
      <c r="K28" s="133">
        <v>89660</v>
      </c>
      <c r="L28" s="133">
        <v>105232</v>
      </c>
      <c r="M28" s="133">
        <v>119560</v>
      </c>
      <c r="N28" s="76">
        <v>65000</v>
      </c>
      <c r="P28" s="76">
        <v>23021</v>
      </c>
      <c r="Q28" s="76"/>
      <c r="R28" s="76">
        <v>25000</v>
      </c>
      <c r="S28" s="76">
        <v>91606</v>
      </c>
    </row>
    <row r="29" spans="1:20" ht="15" customHeight="1" x14ac:dyDescent="0.2">
      <c r="A29" s="157" t="s">
        <v>681</v>
      </c>
      <c r="D29" s="158" t="s">
        <v>682</v>
      </c>
      <c r="E29" s="155"/>
      <c r="F29" s="156"/>
      <c r="G29" s="155"/>
      <c r="I29" s="133"/>
      <c r="J29" s="133"/>
      <c r="K29" s="133"/>
      <c r="P29" s="76"/>
      <c r="Q29" s="76"/>
      <c r="R29" s="76"/>
      <c r="S29" s="76">
        <v>5000</v>
      </c>
    </row>
    <row r="30" spans="1:20" ht="15" customHeight="1" x14ac:dyDescent="0.2">
      <c r="A30" s="77" t="s">
        <v>17</v>
      </c>
      <c r="D30" s="132" t="s">
        <v>18</v>
      </c>
      <c r="E30" s="155"/>
      <c r="F30" s="156"/>
      <c r="G30" s="155"/>
      <c r="I30" s="133"/>
      <c r="J30" s="133"/>
      <c r="K30" s="133"/>
      <c r="N30" s="76">
        <v>106956</v>
      </c>
      <c r="P30" s="76">
        <v>71289.279999999999</v>
      </c>
      <c r="Q30" s="76"/>
      <c r="R30" s="76">
        <v>122813</v>
      </c>
      <c r="S30" s="76">
        <v>162743</v>
      </c>
    </row>
    <row r="31" spans="1:20" ht="15" customHeight="1" x14ac:dyDescent="0.2">
      <c r="A31" s="77" t="s">
        <v>19</v>
      </c>
      <c r="D31" s="132" t="s">
        <v>20</v>
      </c>
      <c r="E31" s="155"/>
      <c r="F31" s="156"/>
      <c r="G31" s="155"/>
      <c r="I31" s="133">
        <v>2000</v>
      </c>
      <c r="J31" s="133">
        <v>2000</v>
      </c>
      <c r="K31" s="133">
        <v>2000</v>
      </c>
      <c r="L31" s="133">
        <v>4000</v>
      </c>
      <c r="M31" s="133">
        <v>2700</v>
      </c>
      <c r="N31" s="76">
        <v>12000</v>
      </c>
      <c r="P31" s="76">
        <v>18254.509999999998</v>
      </c>
      <c r="Q31" s="76"/>
      <c r="R31" s="76">
        <v>20000</v>
      </c>
      <c r="S31" s="76">
        <v>16000</v>
      </c>
    </row>
    <row r="32" spans="1:20" ht="15" customHeight="1" x14ac:dyDescent="0.2">
      <c r="A32" s="77" t="s">
        <v>21</v>
      </c>
      <c r="D32" s="132" t="s">
        <v>22</v>
      </c>
      <c r="E32" s="155"/>
      <c r="F32" s="156"/>
      <c r="G32" s="155"/>
      <c r="I32" s="133">
        <v>250</v>
      </c>
      <c r="J32" s="133">
        <v>250</v>
      </c>
      <c r="K32" s="133">
        <v>250</v>
      </c>
      <c r="L32" s="133">
        <v>250</v>
      </c>
      <c r="M32" s="133">
        <v>250</v>
      </c>
      <c r="N32" s="76">
        <v>2500</v>
      </c>
      <c r="P32" s="76">
        <v>3122</v>
      </c>
      <c r="Q32" s="76"/>
      <c r="R32" s="76">
        <v>3500</v>
      </c>
      <c r="S32" s="76">
        <v>3500</v>
      </c>
    </row>
    <row r="33" spans="1:22" ht="15" customHeight="1" x14ac:dyDescent="0.2">
      <c r="A33" s="77" t="s">
        <v>23</v>
      </c>
      <c r="D33" s="132" t="s">
        <v>24</v>
      </c>
      <c r="E33" s="155"/>
      <c r="F33" s="156"/>
      <c r="G33" s="155"/>
      <c r="I33" s="133">
        <v>77606</v>
      </c>
      <c r="J33" s="133">
        <v>61630</v>
      </c>
      <c r="K33" s="133">
        <v>53775</v>
      </c>
      <c r="L33" s="133">
        <v>55128</v>
      </c>
      <c r="M33" s="133">
        <v>72030</v>
      </c>
      <c r="N33" s="76">
        <v>100</v>
      </c>
      <c r="P33" s="76">
        <v>80</v>
      </c>
      <c r="Q33" s="76"/>
      <c r="R33" s="76">
        <v>150</v>
      </c>
      <c r="S33" s="76">
        <v>200</v>
      </c>
    </row>
    <row r="34" spans="1:22" ht="15" customHeight="1" x14ac:dyDescent="0.2">
      <c r="A34" s="77" t="s">
        <v>642</v>
      </c>
      <c r="D34" s="132" t="s">
        <v>643</v>
      </c>
      <c r="E34" s="155"/>
      <c r="F34" s="156"/>
      <c r="G34" s="155"/>
      <c r="I34" s="133"/>
      <c r="J34" s="133"/>
      <c r="K34" s="133"/>
      <c r="P34" s="76"/>
      <c r="Q34" s="76"/>
      <c r="R34" s="76"/>
      <c r="S34" s="76">
        <v>220150</v>
      </c>
    </row>
    <row r="35" spans="1:22" ht="15" customHeight="1" x14ac:dyDescent="0.2">
      <c r="A35" s="77" t="s">
        <v>665</v>
      </c>
      <c r="D35" s="132" t="s">
        <v>666</v>
      </c>
      <c r="E35" s="155"/>
      <c r="F35" s="156"/>
      <c r="G35" s="155"/>
      <c r="I35" s="133"/>
      <c r="J35" s="133"/>
      <c r="K35" s="133"/>
      <c r="P35" s="76"/>
      <c r="Q35" s="76"/>
      <c r="R35" s="76"/>
      <c r="S35" s="76">
        <v>230000</v>
      </c>
      <c r="V35" s="184" t="s">
        <v>182</v>
      </c>
    </row>
    <row r="36" spans="1:22" ht="15" customHeight="1" x14ac:dyDescent="0.2">
      <c r="A36" s="77" t="s">
        <v>25</v>
      </c>
      <c r="D36" s="132" t="s">
        <v>551</v>
      </c>
      <c r="E36" s="155"/>
      <c r="F36" s="156"/>
      <c r="G36" s="155"/>
      <c r="I36" s="133">
        <v>82236</v>
      </c>
      <c r="J36" s="133">
        <v>96342</v>
      </c>
      <c r="K36" s="133">
        <v>114378</v>
      </c>
      <c r="L36" s="133">
        <v>131661</v>
      </c>
      <c r="M36" s="133">
        <v>137711</v>
      </c>
      <c r="N36" s="76">
        <v>104449</v>
      </c>
      <c r="P36" s="76">
        <v>65960.160000000003</v>
      </c>
      <c r="Q36" s="76"/>
      <c r="R36" s="76">
        <v>112009</v>
      </c>
      <c r="S36" s="76">
        <v>144000</v>
      </c>
    </row>
    <row r="37" spans="1:22" ht="15" customHeight="1" x14ac:dyDescent="0.2">
      <c r="A37" s="77" t="s">
        <v>26</v>
      </c>
      <c r="D37" s="158" t="s">
        <v>710</v>
      </c>
      <c r="E37" s="155"/>
      <c r="F37" s="156"/>
      <c r="G37" s="155"/>
      <c r="I37" s="133">
        <v>18134</v>
      </c>
      <c r="J37" s="133">
        <v>24000</v>
      </c>
      <c r="K37" s="133">
        <v>13641</v>
      </c>
      <c r="L37" s="133">
        <v>23269</v>
      </c>
      <c r="M37" s="133">
        <v>24241</v>
      </c>
      <c r="N37" s="76">
        <v>144196</v>
      </c>
      <c r="P37" s="76">
        <v>93195.89</v>
      </c>
      <c r="Q37" s="76"/>
      <c r="R37" s="76">
        <v>237000</v>
      </c>
      <c r="S37" s="76">
        <v>405000</v>
      </c>
    </row>
    <row r="38" spans="1:22" ht="15" customHeight="1" x14ac:dyDescent="0.2">
      <c r="A38" s="77" t="s">
        <v>27</v>
      </c>
      <c r="D38" s="132" t="s">
        <v>552</v>
      </c>
      <c r="E38" s="155"/>
      <c r="F38" s="156"/>
      <c r="G38" s="155"/>
      <c r="I38" s="133">
        <v>3000</v>
      </c>
      <c r="J38" s="133">
        <v>3000</v>
      </c>
      <c r="K38" s="133">
        <v>3000</v>
      </c>
      <c r="L38" s="133">
        <v>3000</v>
      </c>
      <c r="M38" s="133">
        <v>2000</v>
      </c>
      <c r="N38" s="76">
        <v>22736</v>
      </c>
      <c r="P38" s="76">
        <v>12662.37</v>
      </c>
      <c r="Q38" s="76"/>
      <c r="R38" s="76">
        <v>20159</v>
      </c>
      <c r="S38" s="76">
        <v>20000</v>
      </c>
    </row>
    <row r="39" spans="1:22" ht="15" customHeight="1" x14ac:dyDescent="0.2">
      <c r="A39" s="159" t="s">
        <v>28</v>
      </c>
      <c r="D39" s="132" t="s">
        <v>29</v>
      </c>
      <c r="E39" s="155"/>
      <c r="F39" s="156"/>
      <c r="G39" s="155"/>
      <c r="I39" s="133"/>
      <c r="J39" s="133"/>
      <c r="K39" s="133"/>
      <c r="N39" s="76">
        <v>29000</v>
      </c>
      <c r="P39" s="76">
        <v>28808</v>
      </c>
      <c r="Q39" s="76"/>
      <c r="R39" s="76">
        <v>71000</v>
      </c>
      <c r="S39" s="76">
        <v>70000</v>
      </c>
      <c r="T39" s="80">
        <f>SUM(S24:S39)</f>
        <v>1903413</v>
      </c>
    </row>
    <row r="40" spans="1:22" ht="15" customHeight="1" x14ac:dyDescent="0.2">
      <c r="A40" s="159"/>
      <c r="D40" s="132"/>
      <c r="E40" s="155"/>
      <c r="F40" s="156"/>
      <c r="G40" s="155"/>
      <c r="I40" s="133"/>
      <c r="J40" s="133"/>
      <c r="K40" s="133"/>
      <c r="P40" s="76"/>
      <c r="Q40" s="76"/>
      <c r="R40" s="76"/>
      <c r="S40" s="76"/>
    </row>
    <row r="41" spans="1:22" ht="15" customHeight="1" x14ac:dyDescent="0.2">
      <c r="A41" s="159"/>
      <c r="D41" s="132"/>
      <c r="E41" s="155"/>
      <c r="F41" s="156"/>
      <c r="G41" s="155"/>
      <c r="I41" s="133"/>
      <c r="J41" s="133"/>
      <c r="K41" s="133"/>
      <c r="P41" s="76"/>
      <c r="Q41" s="76"/>
      <c r="R41" s="76"/>
      <c r="S41" s="76"/>
    </row>
    <row r="42" spans="1:22" ht="15" customHeight="1" x14ac:dyDescent="0.2">
      <c r="A42" s="159"/>
      <c r="D42" s="132"/>
      <c r="E42" s="155"/>
      <c r="F42" s="156"/>
      <c r="G42" s="155"/>
      <c r="I42" s="133"/>
      <c r="J42" s="133"/>
      <c r="K42" s="133"/>
      <c r="P42" s="76"/>
      <c r="Q42" s="76"/>
      <c r="R42" s="76"/>
      <c r="S42" s="76"/>
    </row>
    <row r="43" spans="1:22" ht="15" customHeight="1" x14ac:dyDescent="0.2">
      <c r="A43" s="159"/>
      <c r="D43" s="132"/>
      <c r="E43" s="155"/>
      <c r="F43" s="156"/>
      <c r="G43" s="155"/>
      <c r="I43" s="133"/>
      <c r="J43" s="133"/>
      <c r="K43" s="133"/>
      <c r="P43" s="76"/>
      <c r="Q43" s="76"/>
      <c r="R43" s="76"/>
      <c r="S43" s="76"/>
    </row>
    <row r="44" spans="1:22" ht="15" customHeight="1" x14ac:dyDescent="0.2">
      <c r="A44" s="159"/>
      <c r="D44" s="132"/>
      <c r="E44" s="155"/>
      <c r="F44" s="156"/>
      <c r="G44" s="155"/>
      <c r="I44" s="133"/>
      <c r="J44" s="133"/>
      <c r="K44" s="133"/>
      <c r="P44" s="76"/>
      <c r="Q44" s="76"/>
      <c r="R44" s="76"/>
      <c r="S44" s="76"/>
    </row>
    <row r="45" spans="1:22" ht="15" customHeight="1" x14ac:dyDescent="0.2">
      <c r="A45" s="159"/>
      <c r="D45" s="132"/>
      <c r="E45" s="155"/>
      <c r="F45" s="156"/>
      <c r="G45" s="155"/>
      <c r="I45" s="133"/>
      <c r="J45" s="133"/>
      <c r="K45" s="133"/>
      <c r="P45" s="76"/>
      <c r="Q45" s="76"/>
      <c r="R45" s="76"/>
      <c r="S45" s="76"/>
    </row>
    <row r="46" spans="1:22" ht="15" customHeight="1" x14ac:dyDescent="0.2">
      <c r="A46" s="159"/>
      <c r="D46" s="132"/>
      <c r="E46" s="155"/>
      <c r="F46" s="156"/>
      <c r="G46" s="155"/>
      <c r="I46" s="133"/>
      <c r="J46" s="133"/>
      <c r="K46" s="133"/>
      <c r="P46" s="76"/>
      <c r="Q46" s="76"/>
      <c r="R46" s="76"/>
      <c r="S46" s="76"/>
    </row>
    <row r="47" spans="1:22" ht="15" customHeight="1" x14ac:dyDescent="0.2">
      <c r="A47" s="159"/>
      <c r="D47" s="132"/>
      <c r="E47" s="155"/>
      <c r="F47" s="156"/>
      <c r="G47" s="155"/>
      <c r="I47" s="133"/>
      <c r="J47" s="133"/>
      <c r="K47" s="133"/>
      <c r="P47" s="76"/>
      <c r="Q47" s="76"/>
      <c r="R47" s="76"/>
      <c r="S47" s="76"/>
    </row>
    <row r="48" spans="1:22" ht="15" customHeight="1" x14ac:dyDescent="0.2">
      <c r="A48" s="202" t="s">
        <v>550</v>
      </c>
      <c r="B48" s="202"/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76"/>
    </row>
    <row r="49" spans="1:20" ht="15" customHeight="1" x14ac:dyDescent="0.2">
      <c r="A49" s="196"/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76"/>
    </row>
    <row r="50" spans="1:20" ht="15" customHeight="1" x14ac:dyDescent="0.2">
      <c r="A50" s="77" t="s">
        <v>553</v>
      </c>
      <c r="B50" s="196"/>
      <c r="C50" s="77"/>
      <c r="D50" s="77" t="s">
        <v>554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160">
        <v>12500</v>
      </c>
      <c r="S50" s="160">
        <v>7500</v>
      </c>
      <c r="T50" s="76"/>
    </row>
    <row r="51" spans="1:20" ht="15" customHeight="1" x14ac:dyDescent="0.2">
      <c r="A51" s="77" t="s">
        <v>30</v>
      </c>
      <c r="D51" s="132" t="s">
        <v>31</v>
      </c>
      <c r="E51" s="155"/>
      <c r="F51" s="156"/>
      <c r="G51" s="155"/>
      <c r="I51" s="133">
        <v>4000</v>
      </c>
      <c r="J51" s="133">
        <v>4000</v>
      </c>
      <c r="K51" s="133">
        <v>5280</v>
      </c>
      <c r="L51" s="133">
        <v>6000</v>
      </c>
      <c r="M51" s="133">
        <v>32000</v>
      </c>
      <c r="N51" s="76">
        <v>32000</v>
      </c>
      <c r="P51" s="76">
        <v>24233.22</v>
      </c>
      <c r="Q51" s="76"/>
      <c r="R51" s="76">
        <v>40000</v>
      </c>
      <c r="S51" s="76">
        <v>65000</v>
      </c>
    </row>
    <row r="52" spans="1:20" ht="15" customHeight="1" x14ac:dyDescent="0.2">
      <c r="A52" s="77" t="s">
        <v>32</v>
      </c>
      <c r="D52" s="132" t="s">
        <v>33</v>
      </c>
      <c r="E52" s="155"/>
      <c r="F52" s="156"/>
      <c r="G52" s="155"/>
      <c r="I52" s="133">
        <v>51000</v>
      </c>
      <c r="J52" s="133">
        <v>51000</v>
      </c>
      <c r="K52" s="133">
        <v>65717</v>
      </c>
      <c r="L52" s="133">
        <v>65000</v>
      </c>
      <c r="M52" s="133">
        <v>6000</v>
      </c>
      <c r="N52" s="76">
        <v>5000</v>
      </c>
      <c r="P52" s="76">
        <v>4862.99</v>
      </c>
      <c r="Q52" s="76"/>
      <c r="R52" s="76">
        <v>6500</v>
      </c>
      <c r="S52" s="76">
        <v>1000</v>
      </c>
    </row>
    <row r="53" spans="1:20" ht="15" customHeight="1" x14ac:dyDescent="0.2">
      <c r="A53" s="77" t="s">
        <v>34</v>
      </c>
      <c r="D53" s="132" t="s">
        <v>35</v>
      </c>
      <c r="E53" s="155"/>
      <c r="F53" s="156"/>
      <c r="G53" s="155"/>
      <c r="I53" s="133">
        <v>2500</v>
      </c>
      <c r="J53" s="133">
        <v>2500</v>
      </c>
      <c r="K53" s="133">
        <v>5000</v>
      </c>
      <c r="L53" s="133">
        <v>6500</v>
      </c>
      <c r="M53" s="133">
        <v>1000</v>
      </c>
      <c r="N53" s="76">
        <v>1000</v>
      </c>
      <c r="P53" s="76"/>
      <c r="Q53" s="76"/>
      <c r="R53" s="75">
        <v>500</v>
      </c>
      <c r="S53" s="75">
        <v>500</v>
      </c>
    </row>
    <row r="54" spans="1:20" ht="15" customHeight="1" x14ac:dyDescent="0.2">
      <c r="A54" s="77" t="s">
        <v>36</v>
      </c>
      <c r="D54" s="132" t="s">
        <v>37</v>
      </c>
      <c r="E54" s="155"/>
      <c r="F54" s="156"/>
      <c r="G54" s="155"/>
      <c r="I54" s="133">
        <v>8000</v>
      </c>
      <c r="J54" s="133">
        <v>8000</v>
      </c>
      <c r="K54" s="133">
        <v>8000</v>
      </c>
      <c r="L54" s="133">
        <v>5000</v>
      </c>
      <c r="M54" s="133">
        <v>6500</v>
      </c>
      <c r="N54" s="76">
        <v>4750</v>
      </c>
      <c r="P54" s="76">
        <v>3801.13</v>
      </c>
      <c r="Q54" s="76"/>
      <c r="R54" s="76">
        <v>5400</v>
      </c>
      <c r="S54" s="76">
        <v>3000</v>
      </c>
    </row>
    <row r="55" spans="1:20" ht="15" customHeight="1" x14ac:dyDescent="0.2">
      <c r="A55" s="77" t="s">
        <v>38</v>
      </c>
      <c r="D55" s="132" t="s">
        <v>39</v>
      </c>
      <c r="I55" s="133">
        <v>5100</v>
      </c>
      <c r="J55" s="133">
        <v>5100</v>
      </c>
      <c r="K55" s="133">
        <v>5100</v>
      </c>
      <c r="L55" s="133">
        <v>5100</v>
      </c>
      <c r="M55" s="133">
        <v>5000</v>
      </c>
      <c r="N55" s="76">
        <v>25000</v>
      </c>
      <c r="P55" s="76">
        <v>15583.31</v>
      </c>
      <c r="Q55" s="76"/>
      <c r="R55" s="76">
        <v>35000</v>
      </c>
      <c r="S55" s="76">
        <v>32000</v>
      </c>
    </row>
    <row r="56" spans="1:20" ht="15" customHeight="1" x14ac:dyDescent="0.2">
      <c r="A56" s="132" t="s">
        <v>40</v>
      </c>
      <c r="D56" s="132" t="s">
        <v>41</v>
      </c>
      <c r="E56" s="155"/>
      <c r="F56" s="156"/>
      <c r="G56" s="155"/>
      <c r="I56" s="133"/>
      <c r="J56" s="133"/>
      <c r="K56" s="133"/>
      <c r="N56" s="76">
        <v>12000</v>
      </c>
      <c r="P56" s="76">
        <v>8831.66</v>
      </c>
      <c r="Q56" s="76"/>
      <c r="R56" s="76">
        <v>12000</v>
      </c>
      <c r="S56" s="76">
        <v>15475</v>
      </c>
    </row>
    <row r="57" spans="1:20" ht="15" customHeight="1" x14ac:dyDescent="0.2">
      <c r="A57" s="132" t="s">
        <v>538</v>
      </c>
      <c r="D57" s="132" t="s">
        <v>539</v>
      </c>
      <c r="E57" s="155"/>
      <c r="F57" s="156"/>
      <c r="G57" s="155"/>
      <c r="I57" s="133"/>
      <c r="J57" s="133"/>
      <c r="K57" s="133"/>
      <c r="P57" s="76"/>
      <c r="Q57" s="76"/>
      <c r="R57" s="76">
        <v>7500</v>
      </c>
      <c r="S57" s="76">
        <v>8000</v>
      </c>
    </row>
    <row r="58" spans="1:20" ht="15" customHeight="1" x14ac:dyDescent="0.2">
      <c r="A58" s="132" t="s">
        <v>42</v>
      </c>
      <c r="D58" s="132" t="s">
        <v>43</v>
      </c>
      <c r="E58" s="155"/>
      <c r="F58" s="156"/>
      <c r="G58" s="155"/>
      <c r="I58" s="133"/>
      <c r="J58" s="133"/>
      <c r="K58" s="133"/>
      <c r="N58" s="76">
        <v>6500</v>
      </c>
      <c r="P58" s="76">
        <v>4950</v>
      </c>
      <c r="Q58" s="76"/>
      <c r="R58" s="76">
        <v>8325</v>
      </c>
      <c r="S58" s="76">
        <v>9000</v>
      </c>
      <c r="T58" s="80">
        <f>SUM(S50:S58)</f>
        <v>141475</v>
      </c>
    </row>
    <row r="59" spans="1:20" ht="15" customHeight="1" x14ac:dyDescent="0.2">
      <c r="A59" s="132"/>
      <c r="D59" s="132"/>
      <c r="E59" s="155"/>
      <c r="F59" s="156"/>
      <c r="G59" s="155"/>
      <c r="I59" s="133"/>
      <c r="J59" s="133"/>
      <c r="K59" s="133"/>
      <c r="P59" s="76"/>
      <c r="Q59" s="76"/>
      <c r="R59" s="76"/>
      <c r="S59" s="76"/>
    </row>
    <row r="60" spans="1:20" ht="15" customHeight="1" x14ac:dyDescent="0.2">
      <c r="A60" s="202" t="s">
        <v>558</v>
      </c>
      <c r="B60" s="202"/>
      <c r="C60" s="202"/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02"/>
      <c r="R60" s="202"/>
      <c r="S60" s="202"/>
      <c r="T60" s="76"/>
    </row>
    <row r="61" spans="1:20" ht="15" customHeight="1" x14ac:dyDescent="0.2">
      <c r="A61" s="196"/>
      <c r="B61" s="196"/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76"/>
    </row>
    <row r="62" spans="1:20" ht="15" customHeight="1" x14ac:dyDescent="0.2">
      <c r="A62" s="132" t="s">
        <v>555</v>
      </c>
      <c r="D62" s="132" t="s">
        <v>556</v>
      </c>
      <c r="L62" s="80"/>
      <c r="M62" s="80"/>
      <c r="N62" s="80"/>
      <c r="O62" s="80"/>
      <c r="R62" s="76">
        <v>20300</v>
      </c>
      <c r="S62" s="76">
        <v>12200</v>
      </c>
    </row>
    <row r="63" spans="1:20" ht="15" customHeight="1" x14ac:dyDescent="0.2">
      <c r="A63" s="77" t="s">
        <v>44</v>
      </c>
      <c r="D63" s="132" t="s">
        <v>45</v>
      </c>
      <c r="E63" s="155"/>
      <c r="F63" s="156"/>
      <c r="G63" s="155"/>
      <c r="I63" s="133">
        <v>1000</v>
      </c>
      <c r="J63" s="133">
        <v>1000</v>
      </c>
      <c r="K63" s="133">
        <v>1000</v>
      </c>
      <c r="L63" s="133">
        <v>500</v>
      </c>
      <c r="M63" s="133">
        <v>500</v>
      </c>
      <c r="N63" s="76">
        <v>1000</v>
      </c>
      <c r="P63" s="76">
        <v>724.38</v>
      </c>
      <c r="Q63" s="76"/>
      <c r="R63" s="76">
        <v>1200</v>
      </c>
      <c r="S63" s="76">
        <v>2000</v>
      </c>
      <c r="T63" s="80">
        <f>SUM(S62:S63)</f>
        <v>14200</v>
      </c>
    </row>
    <row r="64" spans="1:20" ht="15" customHeight="1" x14ac:dyDescent="0.2">
      <c r="A64" s="77"/>
      <c r="D64" s="132"/>
      <c r="E64" s="155"/>
      <c r="F64" s="156"/>
      <c r="G64" s="155"/>
      <c r="I64" s="133"/>
      <c r="J64" s="133"/>
      <c r="K64" s="133"/>
      <c r="P64" s="76"/>
      <c r="Q64" s="76"/>
      <c r="R64" s="75"/>
      <c r="S64" s="75"/>
    </row>
    <row r="65" spans="1:20" ht="15" customHeight="1" x14ac:dyDescent="0.2">
      <c r="A65" s="202" t="s">
        <v>557</v>
      </c>
      <c r="B65" s="202"/>
      <c r="C65" s="202"/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  <c r="Q65" s="202"/>
      <c r="R65" s="202"/>
      <c r="S65" s="202"/>
    </row>
    <row r="66" spans="1:20" ht="15" customHeight="1" x14ac:dyDescent="0.2">
      <c r="A66" s="196"/>
      <c r="B66" s="196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6"/>
    </row>
    <row r="67" spans="1:20" ht="15" customHeight="1" x14ac:dyDescent="0.2">
      <c r="A67" s="77" t="s">
        <v>46</v>
      </c>
      <c r="D67" s="132" t="s">
        <v>47</v>
      </c>
      <c r="E67" s="155"/>
      <c r="F67" s="156"/>
      <c r="G67" s="155"/>
      <c r="I67" s="133">
        <v>7630</v>
      </c>
      <c r="J67" s="133">
        <v>7630</v>
      </c>
      <c r="K67" s="133">
        <v>12195</v>
      </c>
      <c r="L67" s="133">
        <v>12195</v>
      </c>
      <c r="M67" s="133">
        <v>12000</v>
      </c>
      <c r="N67" s="76">
        <v>30000</v>
      </c>
      <c r="P67" s="76">
        <v>917.85</v>
      </c>
      <c r="Q67" s="76"/>
      <c r="R67" s="76">
        <v>12000</v>
      </c>
      <c r="S67" s="76">
        <v>5000</v>
      </c>
    </row>
    <row r="68" spans="1:20" ht="15" customHeight="1" x14ac:dyDescent="0.2">
      <c r="A68" s="77" t="s">
        <v>48</v>
      </c>
      <c r="D68" s="158" t="s">
        <v>711</v>
      </c>
      <c r="E68" s="155"/>
      <c r="F68" s="156"/>
      <c r="G68" s="155"/>
      <c r="I68" s="133">
        <v>6263</v>
      </c>
      <c r="J68" s="133">
        <v>6263</v>
      </c>
      <c r="K68" s="133">
        <v>6263</v>
      </c>
      <c r="L68" s="133">
        <v>6263</v>
      </c>
      <c r="M68" s="133">
        <v>12195</v>
      </c>
      <c r="N68" s="76">
        <v>16949</v>
      </c>
      <c r="P68" s="76">
        <v>11299.12</v>
      </c>
      <c r="Q68" s="76"/>
      <c r="R68" s="76">
        <v>16949</v>
      </c>
      <c r="S68" s="76">
        <v>5925</v>
      </c>
    </row>
    <row r="69" spans="1:20" ht="15" customHeight="1" x14ac:dyDescent="0.2">
      <c r="A69" s="157" t="s">
        <v>700</v>
      </c>
      <c r="D69" s="158" t="s">
        <v>701</v>
      </c>
      <c r="E69" s="155"/>
      <c r="F69" s="156"/>
      <c r="G69" s="155"/>
      <c r="I69" s="133"/>
      <c r="J69" s="133"/>
      <c r="K69" s="133"/>
      <c r="P69" s="76"/>
      <c r="Q69" s="76"/>
      <c r="R69" s="76"/>
      <c r="S69" s="76">
        <v>41296</v>
      </c>
    </row>
    <row r="70" spans="1:20" ht="15" customHeight="1" x14ac:dyDescent="0.2">
      <c r="A70" s="157" t="s">
        <v>708</v>
      </c>
      <c r="D70" s="158" t="s">
        <v>709</v>
      </c>
      <c r="E70" s="155"/>
      <c r="F70" s="156"/>
      <c r="G70" s="155"/>
      <c r="I70" s="133"/>
      <c r="J70" s="133"/>
      <c r="K70" s="133"/>
      <c r="P70" s="76"/>
      <c r="Q70" s="76"/>
      <c r="R70" s="76"/>
      <c r="S70" s="76">
        <v>12000</v>
      </c>
    </row>
    <row r="71" spans="1:20" ht="15" customHeight="1" x14ac:dyDescent="0.2">
      <c r="A71" s="77" t="s">
        <v>587</v>
      </c>
      <c r="D71" s="132" t="s">
        <v>588</v>
      </c>
      <c r="E71" s="155"/>
      <c r="F71" s="156"/>
      <c r="G71" s="155"/>
      <c r="I71" s="133"/>
      <c r="J71" s="133"/>
      <c r="K71" s="133"/>
      <c r="P71" s="76"/>
      <c r="Q71" s="76"/>
      <c r="R71" s="76">
        <v>17500</v>
      </c>
      <c r="S71" s="76">
        <v>6000</v>
      </c>
    </row>
    <row r="72" spans="1:20" ht="15" customHeight="1" x14ac:dyDescent="0.2">
      <c r="A72" s="77" t="s">
        <v>49</v>
      </c>
      <c r="D72" s="132" t="s">
        <v>50</v>
      </c>
      <c r="E72" s="155"/>
      <c r="F72" s="156"/>
      <c r="G72" s="155"/>
      <c r="I72" s="133"/>
      <c r="J72" s="133"/>
      <c r="K72" s="133"/>
      <c r="N72" s="76">
        <v>2000</v>
      </c>
      <c r="P72" s="76"/>
      <c r="Q72" s="76"/>
      <c r="R72" s="75">
        <v>2000</v>
      </c>
      <c r="S72" s="75">
        <v>2500</v>
      </c>
    </row>
    <row r="73" spans="1:20" ht="15" customHeight="1" x14ac:dyDescent="0.2">
      <c r="A73" s="77" t="s">
        <v>51</v>
      </c>
      <c r="D73" s="132" t="s">
        <v>52</v>
      </c>
      <c r="E73" s="155"/>
      <c r="F73" s="156"/>
      <c r="G73" s="155"/>
      <c r="I73" s="133">
        <v>5000</v>
      </c>
      <c r="J73" s="133">
        <v>5000</v>
      </c>
      <c r="K73" s="133">
        <v>5000</v>
      </c>
      <c r="L73" s="133">
        <v>5000</v>
      </c>
      <c r="M73" s="133">
        <v>3000</v>
      </c>
      <c r="N73" s="76">
        <v>5000</v>
      </c>
      <c r="P73" s="76">
        <v>46395.64</v>
      </c>
      <c r="Q73" s="76"/>
      <c r="R73" s="76">
        <v>15000</v>
      </c>
      <c r="S73" s="76">
        <v>25000</v>
      </c>
    </row>
    <row r="74" spans="1:20" ht="15" customHeight="1" x14ac:dyDescent="0.2">
      <c r="A74" s="132" t="s">
        <v>55</v>
      </c>
      <c r="D74" s="132" t="s">
        <v>586</v>
      </c>
      <c r="I74" s="133">
        <v>14000</v>
      </c>
      <c r="J74" s="133">
        <v>14000</v>
      </c>
      <c r="K74" s="133">
        <v>2703</v>
      </c>
      <c r="L74" s="133">
        <v>2703</v>
      </c>
      <c r="M74" s="133">
        <v>75000</v>
      </c>
      <c r="N74" s="76">
        <v>17500</v>
      </c>
      <c r="P74" s="76"/>
      <c r="Q74" s="76"/>
      <c r="R74" s="75" t="e">
        <f>R422</f>
        <v>#REF!</v>
      </c>
      <c r="S74" s="75">
        <f>S422</f>
        <v>590229</v>
      </c>
    </row>
    <row r="75" spans="1:20" ht="15" customHeight="1" x14ac:dyDescent="0.2">
      <c r="A75" s="132" t="s">
        <v>57</v>
      </c>
      <c r="D75" s="132" t="s">
        <v>58</v>
      </c>
      <c r="I75" s="133">
        <v>12500</v>
      </c>
      <c r="J75" s="133">
        <v>12500</v>
      </c>
      <c r="K75" s="133">
        <v>12500</v>
      </c>
      <c r="L75" s="133">
        <v>12500</v>
      </c>
      <c r="M75" s="133">
        <v>5504</v>
      </c>
      <c r="N75" s="76">
        <v>5000</v>
      </c>
      <c r="P75" s="76">
        <v>11016.22</v>
      </c>
      <c r="Q75" s="76"/>
      <c r="R75" s="76">
        <v>5000</v>
      </c>
      <c r="S75" s="187">
        <v>5000</v>
      </c>
      <c r="T75" s="80">
        <f>SUM(S67:S75)+S12</f>
        <v>702950</v>
      </c>
    </row>
    <row r="76" spans="1:20" ht="15" customHeight="1" x14ac:dyDescent="0.2">
      <c r="D76" s="132"/>
      <c r="I76" s="133">
        <f>SUM(I9:I75)</f>
        <v>1276192</v>
      </c>
      <c r="J76" s="133">
        <f>SUM(J9:J75)</f>
        <v>1341116</v>
      </c>
      <c r="K76" s="133">
        <f>SUM(K9:K75)</f>
        <v>1427907</v>
      </c>
      <c r="L76" s="133">
        <f>SUM(L11:L75)</f>
        <v>1599986</v>
      </c>
      <c r="O76" s="133">
        <f>SUM(N67:N75)</f>
        <v>76449</v>
      </c>
      <c r="P76" s="76"/>
      <c r="Q76" s="76"/>
      <c r="T76" s="76"/>
    </row>
    <row r="77" spans="1:20" ht="15" customHeight="1" x14ac:dyDescent="0.25">
      <c r="A77" s="161" t="s">
        <v>59</v>
      </c>
      <c r="E77" s="155"/>
      <c r="F77" s="156">
        <v>0.05</v>
      </c>
      <c r="G77" s="155"/>
      <c r="I77" s="133">
        <f>(I76*F77)-F77</f>
        <v>63809.55</v>
      </c>
      <c r="J77" s="133">
        <v>94390</v>
      </c>
      <c r="K77" s="133">
        <v>100161</v>
      </c>
      <c r="L77" s="133">
        <f>L76*0.05</f>
        <v>79999.3</v>
      </c>
      <c r="M77" s="133">
        <f>SUM(M11:M76)</f>
        <v>1774448</v>
      </c>
      <c r="N77" s="76">
        <f>SUM(N11:N76)</f>
        <v>2184079</v>
      </c>
      <c r="P77" s="76">
        <f>SUM(P11:P76)</f>
        <v>1908452.6999999997</v>
      </c>
      <c r="Q77" s="76"/>
      <c r="R77" s="162" t="e">
        <f>SUM(R11:R75)</f>
        <v>#REF!</v>
      </c>
      <c r="S77" s="162">
        <f>SUM(S11:S75)</f>
        <v>5410308</v>
      </c>
    </row>
    <row r="78" spans="1:20" ht="15" customHeight="1" x14ac:dyDescent="0.2">
      <c r="A78" s="132" t="s">
        <v>60</v>
      </c>
      <c r="E78" s="155"/>
      <c r="F78" s="156"/>
      <c r="G78" s="155"/>
      <c r="I78" s="133">
        <f>I76-I77</f>
        <v>1212382.45</v>
      </c>
      <c r="J78" s="133">
        <f>J76-J77</f>
        <v>1246726</v>
      </c>
      <c r="K78" s="133">
        <v>1903061</v>
      </c>
      <c r="L78" s="133">
        <f>L76-L77</f>
        <v>1519986.7</v>
      </c>
      <c r="M78" s="133">
        <f>M77*0.05</f>
        <v>88722.400000000009</v>
      </c>
      <c r="N78" s="76">
        <v>140823</v>
      </c>
      <c r="P78" s="76"/>
      <c r="Q78" s="76"/>
      <c r="R78" s="76" t="e">
        <f>R77*0.05</f>
        <v>#REF!</v>
      </c>
      <c r="S78" s="76">
        <f>S77*0.05</f>
        <v>270515.40000000002</v>
      </c>
    </row>
    <row r="79" spans="1:20" ht="15" customHeight="1" x14ac:dyDescent="0.25">
      <c r="A79" s="161" t="s">
        <v>61</v>
      </c>
      <c r="E79" s="155"/>
      <c r="F79" s="156"/>
      <c r="G79" s="155"/>
      <c r="I79" s="133"/>
      <c r="J79" s="133"/>
      <c r="K79" s="133"/>
      <c r="M79" s="133">
        <f>M77-M78</f>
        <v>1685725.6</v>
      </c>
      <c r="N79" s="76">
        <f>N77-N78</f>
        <v>2043256</v>
      </c>
      <c r="P79" s="76"/>
      <c r="Q79" s="76"/>
      <c r="R79" s="162" t="e">
        <f>R77-R78</f>
        <v>#REF!</v>
      </c>
      <c r="S79" s="162">
        <f>S77-S78</f>
        <v>5139792.5999999996</v>
      </c>
    </row>
    <row r="80" spans="1:20" ht="15" customHeight="1" x14ac:dyDescent="0.2">
      <c r="A80" s="163"/>
      <c r="D80" s="132"/>
      <c r="E80" s="155"/>
      <c r="F80" s="156"/>
      <c r="G80" s="155"/>
      <c r="I80" s="133"/>
      <c r="J80" s="133"/>
      <c r="K80" s="133"/>
      <c r="P80" s="76"/>
      <c r="Q80" s="76"/>
      <c r="R80" s="76"/>
      <c r="S80" s="76"/>
    </row>
    <row r="81" spans="1:21" ht="15" customHeight="1" x14ac:dyDescent="0.2">
      <c r="A81" s="202" t="s">
        <v>428</v>
      </c>
      <c r="B81" s="202"/>
      <c r="C81" s="202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</row>
    <row r="82" spans="1:21" ht="15" customHeight="1" x14ac:dyDescent="0.2">
      <c r="A82" s="196"/>
      <c r="B82" s="196"/>
      <c r="C82" s="196"/>
      <c r="D82" s="196"/>
      <c r="E82" s="196"/>
      <c r="F82" s="196"/>
      <c r="G82" s="196"/>
      <c r="H82" s="196"/>
      <c r="I82" s="196"/>
      <c r="J82" s="196"/>
      <c r="K82" s="196"/>
      <c r="L82" s="196"/>
      <c r="M82" s="196"/>
      <c r="N82" s="196"/>
      <c r="O82" s="196"/>
      <c r="P82" s="196"/>
      <c r="Q82" s="196"/>
      <c r="R82" s="196"/>
      <c r="S82" s="196"/>
    </row>
    <row r="83" spans="1:21" ht="15" customHeight="1" x14ac:dyDescent="0.2">
      <c r="A83" s="77" t="s">
        <v>62</v>
      </c>
      <c r="D83" s="132" t="s">
        <v>63</v>
      </c>
      <c r="E83" s="155"/>
      <c r="F83" s="156"/>
      <c r="G83" s="155"/>
      <c r="I83" s="133"/>
      <c r="J83" s="133"/>
      <c r="K83" s="133"/>
      <c r="M83" s="133">
        <v>200000</v>
      </c>
      <c r="N83" s="76">
        <v>350000</v>
      </c>
      <c r="P83" s="76"/>
      <c r="Q83" s="76"/>
      <c r="R83" s="75">
        <v>500000</v>
      </c>
      <c r="S83" s="75">
        <v>950000</v>
      </c>
    </row>
    <row r="84" spans="1:21" ht="15" customHeight="1" x14ac:dyDescent="0.2">
      <c r="A84" s="163"/>
      <c r="E84" s="155"/>
      <c r="F84" s="156"/>
      <c r="G84" s="155"/>
      <c r="I84" s="164"/>
      <c r="J84" s="133"/>
      <c r="K84" s="133"/>
      <c r="P84" s="76"/>
      <c r="Q84" s="76"/>
    </row>
    <row r="85" spans="1:21" ht="15" customHeight="1" x14ac:dyDescent="0.2">
      <c r="A85" s="163"/>
      <c r="E85" s="155"/>
      <c r="F85" s="156"/>
      <c r="G85" s="155"/>
      <c r="I85" s="133">
        <f>SUM(I78:I84)</f>
        <v>1212382.45</v>
      </c>
      <c r="J85" s="133">
        <f>SUM(J78:J84)</f>
        <v>1246726</v>
      </c>
      <c r="K85" s="133">
        <f>SUM(K78:K84)</f>
        <v>1903061</v>
      </c>
      <c r="L85" s="133">
        <f>L78+L81</f>
        <v>1519986.7</v>
      </c>
      <c r="P85" s="76"/>
      <c r="Q85" s="76"/>
    </row>
    <row r="86" spans="1:21" ht="15" customHeight="1" x14ac:dyDescent="0.25">
      <c r="A86" s="165" t="s">
        <v>559</v>
      </c>
      <c r="B86" s="166"/>
      <c r="C86" s="166"/>
      <c r="D86" s="166"/>
      <c r="E86" s="167"/>
      <c r="F86" s="168"/>
      <c r="G86" s="167"/>
      <c r="H86" s="166"/>
      <c r="I86" s="169"/>
      <c r="J86" s="169"/>
      <c r="K86" s="169"/>
      <c r="L86" s="169"/>
      <c r="M86" s="169">
        <f>SUM(M79:M85)</f>
        <v>1885725.6</v>
      </c>
      <c r="N86" s="96">
        <f>SUM(N79:N85)</f>
        <v>2393256</v>
      </c>
      <c r="O86" s="169"/>
      <c r="P86" s="96"/>
      <c r="Q86" s="96"/>
      <c r="R86" s="170" t="e">
        <f>SUM(R79:R85)</f>
        <v>#REF!</v>
      </c>
      <c r="S86" s="170">
        <f>SUM(S79:S85)</f>
        <v>6089792.5999999996</v>
      </c>
    </row>
    <row r="87" spans="1:21" ht="15" customHeight="1" x14ac:dyDescent="0.25">
      <c r="A87" s="165"/>
      <c r="B87" s="166"/>
      <c r="C87" s="166"/>
      <c r="D87" s="166"/>
      <c r="E87" s="167"/>
      <c r="F87" s="168"/>
      <c r="G87" s="167"/>
      <c r="H87" s="166"/>
      <c r="I87" s="169"/>
      <c r="J87" s="169"/>
      <c r="K87" s="169"/>
      <c r="L87" s="169"/>
      <c r="M87" s="169"/>
      <c r="N87" s="96"/>
      <c r="O87" s="169"/>
      <c r="P87" s="96"/>
      <c r="Q87" s="96"/>
      <c r="R87" s="170"/>
      <c r="S87" s="170"/>
    </row>
    <row r="88" spans="1:21" ht="15" customHeight="1" x14ac:dyDescent="0.2">
      <c r="A88" s="163"/>
      <c r="E88" s="155"/>
      <c r="F88" s="156"/>
      <c r="G88" s="155"/>
      <c r="I88" s="133"/>
      <c r="J88" s="133"/>
      <c r="K88" s="133"/>
      <c r="P88" s="76"/>
      <c r="Q88" s="76"/>
    </row>
    <row r="89" spans="1:21" ht="15" customHeight="1" x14ac:dyDescent="0.25">
      <c r="A89" s="165" t="s">
        <v>64</v>
      </c>
      <c r="E89" s="155"/>
      <c r="F89" s="156"/>
      <c r="G89" s="155"/>
      <c r="I89" s="133"/>
      <c r="J89" s="133"/>
      <c r="K89" s="133"/>
      <c r="P89" s="76"/>
      <c r="Q89" s="76"/>
    </row>
    <row r="90" spans="1:21" ht="15" customHeight="1" x14ac:dyDescent="0.25">
      <c r="A90" s="165"/>
      <c r="E90" s="155"/>
      <c r="F90" s="156"/>
      <c r="G90" s="155"/>
      <c r="I90" s="133"/>
      <c r="J90" s="133"/>
      <c r="K90" s="133"/>
      <c r="P90" s="76"/>
      <c r="Q90" s="76"/>
    </row>
    <row r="91" spans="1:21" ht="15" customHeight="1" x14ac:dyDescent="0.2">
      <c r="A91" s="202" t="s">
        <v>570</v>
      </c>
      <c r="B91" s="202"/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S91" s="202"/>
    </row>
    <row r="92" spans="1:21" ht="15" customHeight="1" x14ac:dyDescent="0.2">
      <c r="A92" s="196"/>
      <c r="B92" s="196"/>
      <c r="C92" s="196"/>
      <c r="D92" s="196"/>
      <c r="E92" s="196"/>
      <c r="F92" s="196"/>
      <c r="G92" s="196"/>
      <c r="H92" s="196"/>
      <c r="I92" s="196"/>
      <c r="J92" s="196"/>
      <c r="K92" s="196"/>
      <c r="L92" s="196"/>
      <c r="M92" s="196"/>
      <c r="N92" s="196"/>
      <c r="O92" s="196"/>
      <c r="P92" s="196"/>
      <c r="Q92" s="196"/>
      <c r="R92" s="196"/>
      <c r="S92" s="196"/>
    </row>
    <row r="93" spans="1:21" ht="15" customHeight="1" x14ac:dyDescent="0.2">
      <c r="A93" s="171" t="s">
        <v>65</v>
      </c>
      <c r="E93" s="155"/>
      <c r="F93" s="156"/>
      <c r="G93" s="155"/>
      <c r="I93" s="133">
        <v>67800</v>
      </c>
      <c r="J93" s="133">
        <v>71765</v>
      </c>
      <c r="K93" s="133">
        <v>75145</v>
      </c>
      <c r="L93" s="133">
        <v>80960</v>
      </c>
      <c r="P93" s="76"/>
      <c r="Q93" s="76"/>
    </row>
    <row r="94" spans="1:21" ht="15" customHeight="1" x14ac:dyDescent="0.2">
      <c r="A94" s="77" t="s">
        <v>66</v>
      </c>
      <c r="D94" s="132" t="s">
        <v>67</v>
      </c>
      <c r="E94" s="155"/>
      <c r="F94" s="156"/>
      <c r="G94" s="155"/>
      <c r="I94" s="133">
        <v>5425</v>
      </c>
      <c r="J94" s="133">
        <v>5725</v>
      </c>
      <c r="K94" s="133">
        <v>5955</v>
      </c>
      <c r="L94" s="133">
        <v>6477</v>
      </c>
      <c r="M94" s="133">
        <v>86130</v>
      </c>
      <c r="N94" s="76">
        <v>99355</v>
      </c>
      <c r="P94" s="76">
        <v>64962.95</v>
      </c>
      <c r="Q94" s="76"/>
      <c r="R94" s="76">
        <v>111255</v>
      </c>
      <c r="S94" s="76">
        <v>129140</v>
      </c>
    </row>
    <row r="95" spans="1:21" ht="15" customHeight="1" x14ac:dyDescent="0.2">
      <c r="A95" s="77" t="s">
        <v>68</v>
      </c>
      <c r="D95" s="132" t="s">
        <v>69</v>
      </c>
      <c r="E95" s="155"/>
      <c r="F95" s="156"/>
      <c r="G95" s="155"/>
      <c r="I95" s="133">
        <v>18060</v>
      </c>
      <c r="J95" s="133">
        <v>19922</v>
      </c>
      <c r="K95" s="133">
        <v>21041</v>
      </c>
      <c r="L95" s="133">
        <v>22669</v>
      </c>
      <c r="M95" s="133">
        <v>6890</v>
      </c>
      <c r="N95" s="76">
        <v>7948</v>
      </c>
      <c r="P95" s="76">
        <v>4780.91</v>
      </c>
      <c r="Q95" s="76"/>
      <c r="R95" s="76">
        <v>8900</v>
      </c>
      <c r="S95" s="76">
        <v>9880</v>
      </c>
    </row>
    <row r="96" spans="1:21" ht="15" customHeight="1" x14ac:dyDescent="0.2">
      <c r="A96" s="77" t="s">
        <v>70</v>
      </c>
      <c r="D96" s="132" t="s">
        <v>71</v>
      </c>
      <c r="E96" s="155"/>
      <c r="F96" s="156"/>
      <c r="G96" s="155"/>
      <c r="I96" s="133">
        <v>3000</v>
      </c>
      <c r="J96" s="133">
        <v>3350</v>
      </c>
      <c r="K96" s="133">
        <v>3350</v>
      </c>
      <c r="L96" s="133">
        <v>3686</v>
      </c>
      <c r="M96" s="133">
        <v>24116</v>
      </c>
      <c r="N96" s="76">
        <v>16145</v>
      </c>
      <c r="P96" s="76">
        <v>9835.35</v>
      </c>
      <c r="Q96" s="76"/>
      <c r="R96" s="76">
        <v>17800</v>
      </c>
      <c r="S96" s="76">
        <v>63047</v>
      </c>
      <c r="U96" s="172"/>
    </row>
    <row r="97" spans="1:19" ht="15" customHeight="1" x14ac:dyDescent="0.2">
      <c r="A97" s="77" t="s">
        <v>72</v>
      </c>
      <c r="D97" s="132" t="s">
        <v>73</v>
      </c>
      <c r="E97" s="155"/>
      <c r="F97" s="156"/>
      <c r="G97" s="155"/>
      <c r="I97" s="133">
        <v>500</v>
      </c>
      <c r="J97" s="133">
        <v>500</v>
      </c>
      <c r="K97" s="133">
        <v>2500</v>
      </c>
      <c r="L97" s="133">
        <v>2500</v>
      </c>
      <c r="M97" s="133">
        <v>6150</v>
      </c>
      <c r="N97" s="76">
        <v>4000</v>
      </c>
      <c r="P97" s="76">
        <v>1379.89</v>
      </c>
      <c r="Q97" s="76"/>
      <c r="R97" s="76">
        <v>12375</v>
      </c>
      <c r="S97" s="76">
        <v>52500</v>
      </c>
    </row>
    <row r="98" spans="1:19" ht="15" customHeight="1" x14ac:dyDescent="0.2">
      <c r="A98" s="77" t="s">
        <v>74</v>
      </c>
      <c r="D98" s="132" t="s">
        <v>75</v>
      </c>
      <c r="E98" s="155"/>
      <c r="F98" s="156"/>
      <c r="G98" s="155"/>
      <c r="I98" s="133"/>
      <c r="J98" s="133"/>
      <c r="K98" s="133"/>
      <c r="N98" s="76">
        <v>450</v>
      </c>
      <c r="P98" s="76">
        <v>146.88</v>
      </c>
      <c r="Q98" s="76"/>
      <c r="R98" s="76">
        <v>250</v>
      </c>
      <c r="S98" s="76">
        <v>350</v>
      </c>
    </row>
    <row r="99" spans="1:19" ht="15" customHeight="1" x14ac:dyDescent="0.2">
      <c r="A99" s="173" t="s">
        <v>76</v>
      </c>
      <c r="D99" s="132" t="s">
        <v>77</v>
      </c>
      <c r="E99" s="155"/>
      <c r="F99" s="156"/>
      <c r="G99" s="155"/>
      <c r="I99" s="133">
        <v>3000</v>
      </c>
      <c r="J99" s="133">
        <v>3000</v>
      </c>
      <c r="K99" s="133">
        <v>3000</v>
      </c>
      <c r="L99" s="133">
        <v>3000</v>
      </c>
      <c r="M99" s="133">
        <v>2500</v>
      </c>
      <c r="N99" s="76">
        <v>4542</v>
      </c>
      <c r="P99" s="76">
        <v>2427.4299999999998</v>
      </c>
      <c r="Q99" s="76"/>
      <c r="R99" s="76">
        <v>6500</v>
      </c>
      <c r="S99" s="76">
        <v>7500</v>
      </c>
    </row>
    <row r="100" spans="1:19" ht="15" customHeight="1" x14ac:dyDescent="0.2">
      <c r="A100" s="174" t="s">
        <v>78</v>
      </c>
      <c r="D100" s="132" t="s">
        <v>52</v>
      </c>
      <c r="E100" s="155"/>
      <c r="F100" s="156"/>
      <c r="G100" s="155"/>
      <c r="I100" s="133"/>
      <c r="J100" s="133"/>
      <c r="K100" s="133"/>
      <c r="N100" s="76">
        <v>1500</v>
      </c>
      <c r="P100" s="76"/>
      <c r="Q100" s="76"/>
      <c r="R100" s="75">
        <v>2500</v>
      </c>
      <c r="S100" s="75">
        <v>2500</v>
      </c>
    </row>
    <row r="101" spans="1:19" ht="15" customHeight="1" x14ac:dyDescent="0.2">
      <c r="A101" s="77" t="s">
        <v>79</v>
      </c>
      <c r="D101" s="132" t="s">
        <v>80</v>
      </c>
      <c r="E101" s="155"/>
      <c r="F101" s="156"/>
      <c r="G101" s="155"/>
      <c r="I101" s="133"/>
      <c r="J101" s="133"/>
      <c r="K101" s="133"/>
      <c r="M101" s="133">
        <v>3000</v>
      </c>
      <c r="N101" s="76">
        <v>3150</v>
      </c>
      <c r="P101" s="76">
        <v>2600.1999999999998</v>
      </c>
      <c r="Q101" s="76"/>
      <c r="R101" s="76">
        <v>2900</v>
      </c>
      <c r="S101" s="76">
        <v>7000</v>
      </c>
    </row>
    <row r="102" spans="1:19" ht="15" customHeight="1" x14ac:dyDescent="0.2">
      <c r="A102" s="77"/>
      <c r="D102" s="132"/>
      <c r="E102" s="155"/>
      <c r="F102" s="156"/>
      <c r="G102" s="155"/>
      <c r="I102" s="133"/>
      <c r="J102" s="133"/>
      <c r="K102" s="133"/>
      <c r="P102" s="76"/>
      <c r="Q102" s="76"/>
      <c r="R102" s="76"/>
      <c r="S102" s="76"/>
    </row>
    <row r="103" spans="1:19" ht="15" customHeight="1" x14ac:dyDescent="0.2">
      <c r="A103" s="171" t="s">
        <v>81</v>
      </c>
      <c r="E103" s="155"/>
      <c r="F103" s="156"/>
      <c r="G103" s="155"/>
      <c r="I103" s="133">
        <v>3000</v>
      </c>
      <c r="J103" s="133">
        <v>4000</v>
      </c>
      <c r="K103" s="133">
        <v>4000</v>
      </c>
      <c r="L103" s="133">
        <v>5166</v>
      </c>
      <c r="P103" s="76"/>
      <c r="Q103" s="76"/>
    </row>
    <row r="104" spans="1:19" ht="15" customHeight="1" x14ac:dyDescent="0.2">
      <c r="A104" s="77" t="s">
        <v>591</v>
      </c>
      <c r="D104" s="132" t="s">
        <v>176</v>
      </c>
      <c r="E104" s="155"/>
      <c r="F104" s="156"/>
      <c r="G104" s="155"/>
      <c r="I104" s="133"/>
      <c r="J104" s="133"/>
      <c r="K104" s="133"/>
      <c r="P104" s="76"/>
      <c r="Q104" s="76"/>
      <c r="R104" s="75">
        <v>1000</v>
      </c>
      <c r="S104" s="75">
        <v>1000</v>
      </c>
    </row>
    <row r="105" spans="1:19" ht="15" customHeight="1" x14ac:dyDescent="0.2">
      <c r="A105" s="77" t="s">
        <v>560</v>
      </c>
      <c r="D105" s="132" t="s">
        <v>83</v>
      </c>
      <c r="E105" s="155"/>
      <c r="F105" s="156"/>
      <c r="G105" s="155"/>
      <c r="I105" s="133"/>
      <c r="J105" s="133"/>
      <c r="K105" s="133"/>
      <c r="P105" s="76"/>
      <c r="Q105" s="76"/>
      <c r="R105" s="75">
        <v>250</v>
      </c>
      <c r="S105" s="75">
        <v>3000</v>
      </c>
    </row>
    <row r="106" spans="1:19" ht="15" customHeight="1" x14ac:dyDescent="0.2">
      <c r="A106" s="77" t="s">
        <v>87</v>
      </c>
      <c r="D106" s="132" t="s">
        <v>52</v>
      </c>
      <c r="E106" s="155"/>
      <c r="F106" s="156"/>
      <c r="G106" s="155"/>
      <c r="I106" s="133"/>
      <c r="J106" s="133"/>
      <c r="K106" s="133"/>
      <c r="P106" s="76"/>
      <c r="Q106" s="76"/>
      <c r="R106" s="75">
        <v>1500</v>
      </c>
      <c r="S106" s="75">
        <v>1500</v>
      </c>
    </row>
    <row r="107" spans="1:19" ht="15" customHeight="1" x14ac:dyDescent="0.2">
      <c r="A107" s="174" t="s">
        <v>561</v>
      </c>
      <c r="D107" s="132" t="s">
        <v>90</v>
      </c>
      <c r="E107" s="155"/>
      <c r="F107" s="156"/>
      <c r="G107" s="155"/>
      <c r="I107" s="133"/>
      <c r="J107" s="133"/>
      <c r="K107" s="133"/>
      <c r="N107" s="76">
        <v>3000</v>
      </c>
      <c r="P107" s="76"/>
      <c r="Q107" s="76"/>
      <c r="R107" s="75">
        <v>750</v>
      </c>
      <c r="S107" s="75">
        <v>1500</v>
      </c>
    </row>
    <row r="108" spans="1:19" ht="15" customHeight="1" x14ac:dyDescent="0.2">
      <c r="A108" s="174"/>
      <c r="D108" s="132"/>
      <c r="E108" s="155"/>
      <c r="F108" s="156"/>
      <c r="G108" s="155"/>
      <c r="I108" s="133"/>
      <c r="J108" s="133"/>
      <c r="K108" s="133"/>
      <c r="P108" s="76"/>
      <c r="Q108" s="76"/>
      <c r="R108" s="75"/>
      <c r="S108" s="75"/>
    </row>
    <row r="109" spans="1:19" ht="15" customHeight="1" x14ac:dyDescent="0.2">
      <c r="A109" s="131" t="s">
        <v>92</v>
      </c>
      <c r="E109" s="155"/>
      <c r="F109" s="156"/>
      <c r="G109" s="155"/>
      <c r="I109" s="133">
        <v>2500</v>
      </c>
      <c r="J109" s="133">
        <v>1036</v>
      </c>
      <c r="K109" s="133">
        <v>1500</v>
      </c>
      <c r="L109" s="133">
        <v>16500</v>
      </c>
      <c r="P109" s="76"/>
      <c r="Q109" s="76"/>
      <c r="R109" s="76"/>
      <c r="S109" s="76"/>
    </row>
    <row r="110" spans="1:19" ht="15" customHeight="1" x14ac:dyDescent="0.2">
      <c r="A110" s="77" t="s">
        <v>93</v>
      </c>
      <c r="D110" s="132" t="s">
        <v>94</v>
      </c>
      <c r="I110" s="133">
        <v>160</v>
      </c>
      <c r="J110" s="133">
        <v>44</v>
      </c>
      <c r="K110" s="133">
        <v>120</v>
      </c>
      <c r="L110" s="133">
        <v>1268</v>
      </c>
      <c r="M110" s="133">
        <v>12584</v>
      </c>
      <c r="N110" s="76">
        <v>10000</v>
      </c>
      <c r="P110" s="76"/>
      <c r="Q110" s="76"/>
      <c r="R110" s="75">
        <v>10000</v>
      </c>
      <c r="S110" s="75">
        <v>25000</v>
      </c>
    </row>
    <row r="111" spans="1:19" ht="15" customHeight="1" x14ac:dyDescent="0.2">
      <c r="A111" s="132" t="s">
        <v>95</v>
      </c>
      <c r="D111" s="132" t="s">
        <v>96</v>
      </c>
      <c r="I111" s="133">
        <v>340</v>
      </c>
      <c r="J111" s="133">
        <v>83</v>
      </c>
      <c r="K111" s="133">
        <v>270</v>
      </c>
      <c r="L111" s="133">
        <v>2800</v>
      </c>
      <c r="M111" s="133">
        <v>1007</v>
      </c>
      <c r="N111" s="76">
        <v>800</v>
      </c>
      <c r="P111" s="76"/>
      <c r="Q111" s="76"/>
      <c r="R111" s="75">
        <v>765</v>
      </c>
      <c r="S111" s="75">
        <v>1913</v>
      </c>
    </row>
    <row r="112" spans="1:19" ht="15" customHeight="1" x14ac:dyDescent="0.2">
      <c r="A112" s="132" t="s">
        <v>97</v>
      </c>
      <c r="D112" s="132" t="s">
        <v>71</v>
      </c>
      <c r="E112" s="155"/>
      <c r="F112" s="156"/>
      <c r="G112" s="155"/>
      <c r="I112" s="133">
        <v>21000</v>
      </c>
      <c r="J112" s="133">
        <v>19950</v>
      </c>
      <c r="K112" s="133">
        <v>20000</v>
      </c>
      <c r="L112" s="133">
        <v>20000</v>
      </c>
      <c r="M112" s="133">
        <v>2139</v>
      </c>
      <c r="N112" s="76">
        <v>730</v>
      </c>
      <c r="P112" s="76"/>
      <c r="Q112" s="76"/>
      <c r="R112" s="75">
        <v>800</v>
      </c>
      <c r="S112" s="75">
        <v>1880</v>
      </c>
    </row>
    <row r="113" spans="1:20" ht="15" customHeight="1" x14ac:dyDescent="0.2">
      <c r="A113" s="132" t="s">
        <v>98</v>
      </c>
      <c r="D113" s="132" t="s">
        <v>99</v>
      </c>
      <c r="E113" s="155"/>
      <c r="F113" s="156"/>
      <c r="G113" s="155"/>
      <c r="I113" s="133"/>
      <c r="J113" s="133"/>
      <c r="K113" s="133"/>
      <c r="N113" s="76">
        <v>2500</v>
      </c>
      <c r="P113" s="76">
        <v>25</v>
      </c>
      <c r="Q113" s="76"/>
      <c r="R113" s="76">
        <v>2500</v>
      </c>
      <c r="S113" s="76">
        <v>5000</v>
      </c>
    </row>
    <row r="114" spans="1:20" ht="15" customHeight="1" x14ac:dyDescent="0.2">
      <c r="A114" s="77" t="s">
        <v>100</v>
      </c>
      <c r="D114" s="132" t="s">
        <v>101</v>
      </c>
      <c r="E114" s="155"/>
      <c r="F114" s="156"/>
      <c r="G114" s="155"/>
      <c r="I114" s="133">
        <v>2000</v>
      </c>
      <c r="J114" s="133">
        <v>2000</v>
      </c>
      <c r="K114" s="133">
        <v>2000</v>
      </c>
      <c r="L114" s="133">
        <v>2000</v>
      </c>
      <c r="M114" s="133">
        <v>15000</v>
      </c>
      <c r="N114" s="76">
        <v>18000</v>
      </c>
      <c r="P114" s="76"/>
      <c r="Q114" s="76"/>
      <c r="R114" s="75">
        <v>23000</v>
      </c>
      <c r="S114" s="75">
        <v>31500</v>
      </c>
    </row>
    <row r="115" spans="1:20" ht="15" customHeight="1" x14ac:dyDescent="0.2">
      <c r="A115" s="77" t="s">
        <v>589</v>
      </c>
      <c r="D115" s="132" t="s">
        <v>82</v>
      </c>
      <c r="E115" s="155"/>
      <c r="F115" s="156"/>
      <c r="G115" s="155"/>
      <c r="I115" s="133"/>
      <c r="J115" s="133"/>
      <c r="K115" s="133"/>
      <c r="P115" s="76"/>
      <c r="Q115" s="76"/>
      <c r="R115" s="75">
        <v>26100</v>
      </c>
      <c r="S115" s="75">
        <v>26500</v>
      </c>
    </row>
    <row r="116" spans="1:20" ht="15" customHeight="1" x14ac:dyDescent="0.2">
      <c r="A116" s="77" t="s">
        <v>102</v>
      </c>
      <c r="D116" s="132" t="s">
        <v>83</v>
      </c>
      <c r="E116" s="155"/>
      <c r="F116" s="156"/>
      <c r="G116" s="155"/>
      <c r="I116" s="133"/>
      <c r="J116" s="133"/>
      <c r="K116" s="133"/>
      <c r="N116" s="76">
        <v>5100</v>
      </c>
      <c r="P116" s="76">
        <v>1564</v>
      </c>
      <c r="Q116" s="76"/>
      <c r="R116" s="75">
        <v>5400</v>
      </c>
      <c r="S116" s="75">
        <v>6000</v>
      </c>
    </row>
    <row r="117" spans="1:20" ht="15" customHeight="1" x14ac:dyDescent="0.2">
      <c r="A117" s="77" t="s">
        <v>590</v>
      </c>
      <c r="D117" s="132" t="s">
        <v>85</v>
      </c>
      <c r="E117" s="155"/>
      <c r="F117" s="156"/>
      <c r="G117" s="155"/>
      <c r="I117" s="133"/>
      <c r="J117" s="133"/>
      <c r="K117" s="133"/>
      <c r="P117" s="76"/>
      <c r="Q117" s="76"/>
      <c r="R117" s="75">
        <v>2000</v>
      </c>
      <c r="S117" s="75">
        <v>2000</v>
      </c>
    </row>
    <row r="118" spans="1:20" ht="15" customHeight="1" x14ac:dyDescent="0.2">
      <c r="A118" s="77" t="s">
        <v>103</v>
      </c>
      <c r="D118" s="132" t="s">
        <v>86</v>
      </c>
      <c r="E118" s="155"/>
      <c r="F118" s="156"/>
      <c r="G118" s="155"/>
      <c r="I118" s="133">
        <v>800</v>
      </c>
      <c r="J118" s="133">
        <v>800</v>
      </c>
      <c r="K118" s="133">
        <v>800</v>
      </c>
      <c r="L118" s="133">
        <v>800</v>
      </c>
      <c r="M118" s="133">
        <v>2000</v>
      </c>
      <c r="N118" s="76">
        <v>2800</v>
      </c>
      <c r="P118" s="76"/>
      <c r="Q118" s="76"/>
      <c r="R118" s="75">
        <v>2800</v>
      </c>
      <c r="S118" s="75">
        <v>2800</v>
      </c>
    </row>
    <row r="119" spans="1:20" ht="15" customHeight="1" x14ac:dyDescent="0.2">
      <c r="A119" s="77" t="s">
        <v>104</v>
      </c>
      <c r="D119" s="132" t="s">
        <v>88</v>
      </c>
      <c r="E119" s="155"/>
      <c r="F119" s="156"/>
      <c r="G119" s="155"/>
      <c r="I119" s="133">
        <v>2200</v>
      </c>
      <c r="J119" s="133">
        <v>2200</v>
      </c>
      <c r="K119" s="133">
        <v>2200</v>
      </c>
      <c r="L119" s="133">
        <v>2600</v>
      </c>
      <c r="M119" s="133">
        <v>800</v>
      </c>
      <c r="N119" s="76">
        <v>5000</v>
      </c>
      <c r="P119" s="76">
        <v>243.71</v>
      </c>
      <c r="Q119" s="76"/>
      <c r="R119" s="75">
        <v>9000</v>
      </c>
      <c r="S119" s="75">
        <v>12000</v>
      </c>
    </row>
    <row r="120" spans="1:20" ht="15" customHeight="1" x14ac:dyDescent="0.2">
      <c r="A120" s="77" t="s">
        <v>106</v>
      </c>
      <c r="D120" s="132" t="s">
        <v>89</v>
      </c>
      <c r="E120" s="155"/>
      <c r="F120" s="156"/>
      <c r="G120" s="155"/>
      <c r="I120" s="133">
        <v>800</v>
      </c>
      <c r="J120" s="133">
        <v>800</v>
      </c>
      <c r="K120" s="133">
        <v>800</v>
      </c>
      <c r="L120" s="133">
        <v>11348</v>
      </c>
      <c r="M120" s="133">
        <v>2600</v>
      </c>
      <c r="N120" s="76">
        <v>2600</v>
      </c>
      <c r="P120" s="76"/>
      <c r="Q120" s="76"/>
      <c r="R120" s="75">
        <v>2600</v>
      </c>
      <c r="S120" s="75">
        <v>2000</v>
      </c>
    </row>
    <row r="121" spans="1:20" ht="15" customHeight="1" x14ac:dyDescent="0.2">
      <c r="A121" s="77" t="s">
        <v>107</v>
      </c>
      <c r="D121" s="132" t="s">
        <v>90</v>
      </c>
      <c r="E121" s="155"/>
      <c r="F121" s="156"/>
      <c r="G121" s="155"/>
      <c r="I121" s="133">
        <v>2900</v>
      </c>
      <c r="J121" s="133">
        <v>2900</v>
      </c>
      <c r="K121" s="133">
        <v>3100</v>
      </c>
      <c r="L121" s="133">
        <v>3100</v>
      </c>
      <c r="M121" s="133">
        <v>11348</v>
      </c>
      <c r="N121" s="76">
        <v>12898</v>
      </c>
      <c r="P121" s="76">
        <v>687.02</v>
      </c>
      <c r="Q121" s="76"/>
      <c r="R121" s="75">
        <v>1000</v>
      </c>
      <c r="S121" s="75">
        <v>2000</v>
      </c>
    </row>
    <row r="122" spans="1:20" ht="15" customHeight="1" x14ac:dyDescent="0.2">
      <c r="A122" s="77" t="s">
        <v>108</v>
      </c>
      <c r="D122" s="132" t="s">
        <v>91</v>
      </c>
      <c r="E122" s="155"/>
      <c r="F122" s="156"/>
      <c r="G122" s="155"/>
      <c r="I122" s="133"/>
      <c r="J122" s="133"/>
      <c r="K122" s="133"/>
      <c r="N122" s="76">
        <v>1000</v>
      </c>
      <c r="P122" s="76"/>
      <c r="Q122" s="76"/>
      <c r="R122" s="75">
        <v>1000</v>
      </c>
      <c r="S122" s="75">
        <v>2500</v>
      </c>
      <c r="T122" s="133">
        <f>SUM(S110:S122)</f>
        <v>121093</v>
      </c>
    </row>
    <row r="123" spans="1:20" ht="15" customHeight="1" x14ac:dyDescent="0.2">
      <c r="A123" s="77"/>
      <c r="D123" s="132"/>
      <c r="E123" s="155"/>
      <c r="F123" s="156"/>
      <c r="G123" s="155"/>
      <c r="I123" s="133"/>
      <c r="J123" s="133"/>
      <c r="K123" s="133"/>
      <c r="P123" s="76"/>
      <c r="Q123" s="76"/>
      <c r="R123" s="75"/>
      <c r="S123" s="75"/>
    </row>
    <row r="124" spans="1:20" ht="15" customHeight="1" x14ac:dyDescent="0.2">
      <c r="A124" s="77"/>
      <c r="D124" s="132"/>
      <c r="E124" s="155"/>
      <c r="F124" s="156"/>
      <c r="G124" s="155"/>
      <c r="I124" s="133"/>
      <c r="J124" s="133"/>
      <c r="K124" s="133"/>
      <c r="P124" s="76"/>
      <c r="Q124" s="76"/>
      <c r="R124" s="75"/>
      <c r="S124" s="75"/>
    </row>
    <row r="125" spans="1:20" ht="15" customHeight="1" x14ac:dyDescent="0.2">
      <c r="A125" s="77"/>
      <c r="D125" s="132"/>
      <c r="E125" s="155"/>
      <c r="F125" s="156"/>
      <c r="G125" s="155"/>
      <c r="I125" s="133"/>
      <c r="J125" s="133"/>
      <c r="K125" s="133"/>
      <c r="P125" s="76"/>
      <c r="Q125" s="76"/>
      <c r="R125" s="75"/>
      <c r="S125" s="75"/>
    </row>
    <row r="126" spans="1:20" ht="15" customHeight="1" x14ac:dyDescent="0.2">
      <c r="A126" s="171" t="s">
        <v>109</v>
      </c>
      <c r="E126" s="155"/>
      <c r="F126" s="156"/>
      <c r="G126" s="155"/>
      <c r="I126" s="133">
        <v>4944</v>
      </c>
      <c r="J126" s="133">
        <v>5092</v>
      </c>
      <c r="K126" s="133">
        <v>5245</v>
      </c>
      <c r="L126" s="133">
        <v>5455</v>
      </c>
      <c r="O126" s="133">
        <f>SUM(N110:N122)</f>
        <v>61428</v>
      </c>
      <c r="P126" s="76"/>
      <c r="Q126" s="76"/>
      <c r="T126" s="76"/>
    </row>
    <row r="127" spans="1:20" ht="15" customHeight="1" x14ac:dyDescent="0.2">
      <c r="A127" s="77" t="s">
        <v>648</v>
      </c>
      <c r="D127" s="132" t="s">
        <v>94</v>
      </c>
      <c r="E127" s="155"/>
      <c r="F127" s="156"/>
      <c r="G127" s="155"/>
      <c r="I127" s="133">
        <v>16000</v>
      </c>
      <c r="J127" s="133">
        <v>11000</v>
      </c>
      <c r="K127" s="133">
        <v>16000</v>
      </c>
      <c r="L127" s="133">
        <v>7500</v>
      </c>
      <c r="M127" s="133">
        <v>5673</v>
      </c>
      <c r="N127" s="76">
        <v>6500</v>
      </c>
      <c r="P127" s="76">
        <v>4160</v>
      </c>
      <c r="Q127" s="76"/>
      <c r="R127" s="76">
        <v>7200</v>
      </c>
      <c r="S127" s="187">
        <v>28543</v>
      </c>
    </row>
    <row r="128" spans="1:20" ht="15" customHeight="1" x14ac:dyDescent="0.2">
      <c r="A128" s="77" t="s">
        <v>649</v>
      </c>
      <c r="D128" s="132" t="s">
        <v>96</v>
      </c>
      <c r="E128" s="155"/>
      <c r="F128" s="156"/>
      <c r="G128" s="155"/>
      <c r="I128" s="133"/>
      <c r="J128" s="133"/>
      <c r="K128" s="133"/>
      <c r="M128" s="133">
        <v>7500</v>
      </c>
      <c r="N128" s="76">
        <v>10000</v>
      </c>
      <c r="P128" s="76">
        <v>3825</v>
      </c>
      <c r="Q128" s="76"/>
      <c r="R128" s="76">
        <v>10000</v>
      </c>
      <c r="S128" s="76">
        <f>S127*0.0765</f>
        <v>2183.5394999999999</v>
      </c>
    </row>
    <row r="129" spans="1:19" ht="15" customHeight="1" x14ac:dyDescent="0.2">
      <c r="A129" s="77" t="s">
        <v>650</v>
      </c>
      <c r="D129" s="132" t="s">
        <v>71</v>
      </c>
      <c r="E129" s="155"/>
      <c r="F129" s="156"/>
      <c r="G129" s="155"/>
      <c r="I129" s="133"/>
      <c r="J129" s="133"/>
      <c r="K129" s="133"/>
      <c r="P129" s="76"/>
      <c r="Q129" s="76"/>
      <c r="R129" s="76"/>
      <c r="S129" s="76">
        <v>2418</v>
      </c>
    </row>
    <row r="130" spans="1:19" ht="15" customHeight="1" x14ac:dyDescent="0.2">
      <c r="A130" s="157" t="s">
        <v>702</v>
      </c>
      <c r="D130" s="158" t="s">
        <v>634</v>
      </c>
      <c r="E130" s="155"/>
      <c r="F130" s="156"/>
      <c r="G130" s="155"/>
      <c r="I130" s="133"/>
      <c r="J130" s="133"/>
      <c r="K130" s="133"/>
      <c r="P130" s="76"/>
      <c r="Q130" s="76"/>
      <c r="R130" s="76"/>
      <c r="S130" s="76">
        <v>10500</v>
      </c>
    </row>
    <row r="131" spans="1:19" ht="15" customHeight="1" x14ac:dyDescent="0.2">
      <c r="A131" s="157" t="s">
        <v>685</v>
      </c>
      <c r="D131" s="158" t="s">
        <v>99</v>
      </c>
      <c r="E131" s="155"/>
      <c r="F131" s="156"/>
      <c r="G131" s="155"/>
      <c r="I131" s="133"/>
      <c r="J131" s="133"/>
      <c r="K131" s="133"/>
      <c r="P131" s="76"/>
      <c r="Q131" s="76"/>
      <c r="R131" s="76"/>
      <c r="S131" s="76">
        <v>25000</v>
      </c>
    </row>
    <row r="132" spans="1:19" ht="15" customHeight="1" x14ac:dyDescent="0.2">
      <c r="A132" s="157" t="s">
        <v>737</v>
      </c>
      <c r="D132" s="158" t="s">
        <v>77</v>
      </c>
      <c r="E132" s="155"/>
      <c r="F132" s="156"/>
      <c r="G132" s="155"/>
      <c r="I132" s="133"/>
      <c r="J132" s="133"/>
      <c r="K132" s="133"/>
      <c r="P132" s="76"/>
      <c r="Q132" s="76"/>
      <c r="R132" s="76"/>
      <c r="S132" s="76">
        <v>1000</v>
      </c>
    </row>
    <row r="133" spans="1:19" ht="15" customHeight="1" x14ac:dyDescent="0.2">
      <c r="A133" s="171" t="s">
        <v>110</v>
      </c>
      <c r="E133" s="155"/>
      <c r="F133" s="156"/>
      <c r="G133" s="155"/>
      <c r="I133" s="133">
        <v>1500</v>
      </c>
      <c r="J133" s="133">
        <v>1514</v>
      </c>
      <c r="K133" s="133">
        <v>1526</v>
      </c>
      <c r="L133" s="133">
        <v>1658</v>
      </c>
      <c r="P133" s="76"/>
      <c r="Q133" s="76"/>
      <c r="R133" s="76"/>
      <c r="S133" s="76"/>
    </row>
    <row r="134" spans="1:19" ht="15" customHeight="1" x14ac:dyDescent="0.2">
      <c r="A134" s="77" t="s">
        <v>111</v>
      </c>
      <c r="D134" s="80" t="s">
        <v>99</v>
      </c>
      <c r="E134" s="155"/>
      <c r="F134" s="156"/>
      <c r="G134" s="155"/>
      <c r="I134" s="133"/>
      <c r="J134" s="133"/>
      <c r="K134" s="133"/>
      <c r="N134" s="76">
        <v>8500</v>
      </c>
      <c r="P134" s="76">
        <v>8899.58</v>
      </c>
      <c r="Q134" s="76"/>
      <c r="R134" s="76">
        <v>15000</v>
      </c>
      <c r="S134" s="76">
        <v>13000</v>
      </c>
    </row>
    <row r="135" spans="1:19" ht="15" customHeight="1" x14ac:dyDescent="0.2">
      <c r="A135" s="175" t="s">
        <v>112</v>
      </c>
      <c r="D135" s="80" t="s">
        <v>88</v>
      </c>
      <c r="I135" s="133">
        <v>5100</v>
      </c>
      <c r="J135" s="133">
        <v>7500</v>
      </c>
      <c r="K135" s="133">
        <v>7500</v>
      </c>
      <c r="L135" s="133">
        <v>7500</v>
      </c>
      <c r="M135" s="133">
        <v>2000</v>
      </c>
      <c r="N135" s="76">
        <v>2000</v>
      </c>
      <c r="P135" s="76">
        <v>349.64</v>
      </c>
      <c r="Q135" s="76"/>
      <c r="R135" s="76">
        <v>2000</v>
      </c>
      <c r="S135" s="76">
        <v>4128</v>
      </c>
    </row>
    <row r="136" spans="1:19" ht="15" customHeight="1" x14ac:dyDescent="0.2">
      <c r="A136" s="77" t="s">
        <v>113</v>
      </c>
      <c r="D136" s="132" t="s">
        <v>114</v>
      </c>
      <c r="E136" s="155"/>
      <c r="F136" s="156"/>
      <c r="G136" s="155"/>
      <c r="I136" s="133"/>
      <c r="J136" s="133"/>
      <c r="K136" s="133"/>
      <c r="M136" s="133">
        <v>1000</v>
      </c>
      <c r="N136" s="76">
        <v>1000</v>
      </c>
      <c r="P136" s="76"/>
      <c r="Q136" s="76"/>
      <c r="R136" s="75">
        <v>1000</v>
      </c>
      <c r="S136" s="75">
        <v>1000</v>
      </c>
    </row>
    <row r="137" spans="1:19" ht="15" customHeight="1" x14ac:dyDescent="0.2">
      <c r="A137" s="77"/>
      <c r="D137" s="132"/>
      <c r="E137" s="155"/>
      <c r="F137" s="156"/>
      <c r="G137" s="155"/>
      <c r="I137" s="133"/>
      <c r="J137" s="133"/>
      <c r="K137" s="133"/>
      <c r="P137" s="76"/>
      <c r="Q137" s="76"/>
      <c r="R137" s="75"/>
      <c r="S137" s="75"/>
    </row>
    <row r="138" spans="1:19" ht="15" customHeight="1" x14ac:dyDescent="0.2">
      <c r="A138" s="77"/>
      <c r="D138" s="132"/>
      <c r="E138" s="155"/>
      <c r="F138" s="156"/>
      <c r="G138" s="155"/>
      <c r="I138" s="133"/>
      <c r="J138" s="133"/>
      <c r="K138" s="133"/>
      <c r="P138" s="76"/>
      <c r="Q138" s="76"/>
      <c r="R138" s="75"/>
      <c r="S138" s="75"/>
    </row>
    <row r="139" spans="1:19" ht="15" customHeight="1" x14ac:dyDescent="0.2">
      <c r="A139" s="171" t="s">
        <v>115</v>
      </c>
      <c r="E139" s="155"/>
      <c r="F139" s="156"/>
      <c r="G139" s="155"/>
      <c r="I139" s="133">
        <v>22500</v>
      </c>
      <c r="J139" s="133">
        <v>28475</v>
      </c>
      <c r="K139" s="133">
        <v>31323</v>
      </c>
      <c r="L139" s="133">
        <v>31323</v>
      </c>
      <c r="P139" s="76"/>
      <c r="Q139" s="76"/>
      <c r="R139" s="76"/>
      <c r="S139" s="76"/>
    </row>
    <row r="140" spans="1:19" ht="15" customHeight="1" x14ac:dyDescent="0.2">
      <c r="A140" s="77" t="s">
        <v>116</v>
      </c>
      <c r="D140" s="80" t="s">
        <v>94</v>
      </c>
      <c r="E140" s="155"/>
      <c r="F140" s="156"/>
      <c r="G140" s="155"/>
      <c r="I140" s="133"/>
      <c r="J140" s="133"/>
      <c r="K140" s="133"/>
      <c r="N140" s="76">
        <v>15000</v>
      </c>
      <c r="R140" s="75">
        <v>15000</v>
      </c>
      <c r="S140" s="75">
        <v>15000</v>
      </c>
    </row>
    <row r="141" spans="1:19" ht="15" customHeight="1" x14ac:dyDescent="0.2">
      <c r="A141" s="77" t="s">
        <v>117</v>
      </c>
      <c r="D141" s="80" t="s">
        <v>99</v>
      </c>
      <c r="E141" s="155"/>
      <c r="F141" s="156"/>
      <c r="G141" s="155"/>
      <c r="I141" s="133"/>
      <c r="J141" s="133"/>
      <c r="K141" s="133"/>
      <c r="N141" s="76">
        <v>2000</v>
      </c>
      <c r="P141" s="76"/>
      <c r="Q141" s="76"/>
      <c r="R141" s="75">
        <v>2000</v>
      </c>
      <c r="S141" s="75">
        <v>2000</v>
      </c>
    </row>
    <row r="142" spans="1:19" ht="15" customHeight="1" x14ac:dyDescent="0.2">
      <c r="A142" s="176" t="s">
        <v>118</v>
      </c>
      <c r="D142" s="80" t="s">
        <v>94</v>
      </c>
      <c r="E142" s="155"/>
      <c r="F142" s="156"/>
      <c r="G142" s="155"/>
      <c r="I142" s="133">
        <v>23000</v>
      </c>
      <c r="J142" s="133">
        <v>24860</v>
      </c>
      <c r="K142" s="133">
        <v>27346</v>
      </c>
      <c r="L142" s="133">
        <v>30000</v>
      </c>
      <c r="M142" s="133">
        <v>12584</v>
      </c>
      <c r="N142" s="76">
        <v>21920</v>
      </c>
      <c r="P142" s="76">
        <v>11481.6</v>
      </c>
      <c r="Q142" s="76"/>
      <c r="R142" s="76">
        <v>35226</v>
      </c>
      <c r="S142" s="76">
        <v>72343</v>
      </c>
    </row>
    <row r="143" spans="1:19" ht="15" customHeight="1" x14ac:dyDescent="0.2">
      <c r="A143" s="176" t="s">
        <v>119</v>
      </c>
      <c r="D143" s="80" t="s">
        <v>96</v>
      </c>
      <c r="E143" s="155"/>
      <c r="F143" s="156"/>
      <c r="G143" s="155"/>
      <c r="I143" s="133">
        <v>1000</v>
      </c>
      <c r="J143" s="133">
        <v>2000</v>
      </c>
      <c r="K143" s="133">
        <v>2000</v>
      </c>
      <c r="L143" s="133">
        <v>2000</v>
      </c>
      <c r="M143" s="133">
        <v>1007</v>
      </c>
      <c r="N143" s="76">
        <v>1754</v>
      </c>
      <c r="P143" s="76">
        <v>1461.52</v>
      </c>
      <c r="Q143" s="76"/>
      <c r="R143" s="76">
        <v>2818</v>
      </c>
      <c r="S143" s="76">
        <v>5534</v>
      </c>
    </row>
    <row r="144" spans="1:19" ht="15" customHeight="1" x14ac:dyDescent="0.2">
      <c r="A144" s="176" t="s">
        <v>120</v>
      </c>
      <c r="D144" s="80" t="s">
        <v>71</v>
      </c>
      <c r="E144" s="155"/>
      <c r="F144" s="156"/>
      <c r="G144" s="155"/>
      <c r="I144" s="133">
        <v>125</v>
      </c>
      <c r="J144" s="133">
        <v>500</v>
      </c>
      <c r="K144" s="133">
        <v>500</v>
      </c>
      <c r="L144" s="133">
        <v>500</v>
      </c>
      <c r="M144" s="133">
        <v>2139</v>
      </c>
      <c r="N144" s="76">
        <v>1644</v>
      </c>
      <c r="P144" s="76">
        <v>5696.81</v>
      </c>
      <c r="Q144" s="76"/>
      <c r="R144" s="76">
        <v>3800</v>
      </c>
      <c r="S144" s="76">
        <v>6128</v>
      </c>
    </row>
    <row r="145" spans="1:19" ht="15" customHeight="1" x14ac:dyDescent="0.2">
      <c r="A145" s="77" t="s">
        <v>121</v>
      </c>
      <c r="C145" s="132"/>
      <c r="D145" s="80" t="s">
        <v>73</v>
      </c>
      <c r="E145" s="155"/>
      <c r="F145" s="156"/>
      <c r="G145" s="155"/>
      <c r="I145" s="133">
        <v>19500</v>
      </c>
      <c r="J145" s="133">
        <v>17394</v>
      </c>
      <c r="K145" s="133">
        <v>19133</v>
      </c>
      <c r="L145" s="133">
        <v>22000</v>
      </c>
      <c r="M145" s="133">
        <v>34850</v>
      </c>
      <c r="N145" s="76">
        <v>31200</v>
      </c>
      <c r="P145" s="76">
        <v>23631.79</v>
      </c>
      <c r="Q145" s="76"/>
      <c r="R145" s="75">
        <v>72867</v>
      </c>
      <c r="S145" s="75">
        <v>430500</v>
      </c>
    </row>
    <row r="146" spans="1:19" ht="15" customHeight="1" x14ac:dyDescent="0.2">
      <c r="A146" s="77" t="s">
        <v>122</v>
      </c>
      <c r="C146" s="132"/>
      <c r="D146" s="80" t="s">
        <v>75</v>
      </c>
      <c r="E146" s="155"/>
      <c r="F146" s="156"/>
      <c r="G146" s="155"/>
      <c r="I146" s="133"/>
      <c r="J146" s="133"/>
      <c r="K146" s="133"/>
      <c r="N146" s="76">
        <v>2750</v>
      </c>
      <c r="P146" s="76">
        <v>1759.04</v>
      </c>
      <c r="Q146" s="76"/>
      <c r="R146" s="75">
        <v>3500</v>
      </c>
      <c r="S146" s="75">
        <v>2500</v>
      </c>
    </row>
    <row r="147" spans="1:19" ht="15" customHeight="1" x14ac:dyDescent="0.2">
      <c r="A147" s="77" t="s">
        <v>123</v>
      </c>
      <c r="D147" s="132" t="s">
        <v>124</v>
      </c>
      <c r="E147" s="155"/>
      <c r="F147" s="156"/>
      <c r="G147" s="155"/>
      <c r="I147" s="133">
        <v>15440</v>
      </c>
      <c r="J147" s="133">
        <v>15903</v>
      </c>
      <c r="K147" s="133">
        <v>5200</v>
      </c>
      <c r="L147" s="133">
        <v>5200</v>
      </c>
      <c r="M147" s="133">
        <v>33000</v>
      </c>
      <c r="N147" s="76">
        <v>42079</v>
      </c>
      <c r="P147" s="76">
        <v>64110</v>
      </c>
      <c r="Q147" s="76"/>
      <c r="R147" s="75">
        <v>65768</v>
      </c>
      <c r="S147" s="75">
        <v>37762</v>
      </c>
    </row>
    <row r="148" spans="1:19" ht="15" customHeight="1" x14ac:dyDescent="0.2">
      <c r="A148" s="77" t="s">
        <v>125</v>
      </c>
      <c r="D148" s="132" t="s">
        <v>126</v>
      </c>
      <c r="E148" s="155"/>
      <c r="F148" s="156"/>
      <c r="G148" s="155"/>
      <c r="I148" s="133">
        <v>1235</v>
      </c>
      <c r="J148" s="133">
        <v>1272</v>
      </c>
      <c r="K148" s="133">
        <v>416</v>
      </c>
      <c r="L148" s="133">
        <v>416</v>
      </c>
      <c r="M148" s="133">
        <v>2000</v>
      </c>
      <c r="N148" s="76">
        <v>3000</v>
      </c>
      <c r="P148" s="76"/>
      <c r="Q148" s="76"/>
      <c r="R148" s="75">
        <v>3000</v>
      </c>
      <c r="S148" s="75">
        <v>10000</v>
      </c>
    </row>
    <row r="149" spans="1:19" ht="15" customHeight="1" x14ac:dyDescent="0.2">
      <c r="A149" s="174" t="s">
        <v>127</v>
      </c>
      <c r="D149" s="132" t="s">
        <v>77</v>
      </c>
      <c r="E149" s="155"/>
      <c r="F149" s="156"/>
      <c r="G149" s="155"/>
      <c r="I149" s="133"/>
      <c r="J149" s="133"/>
      <c r="K149" s="133"/>
      <c r="N149" s="76">
        <v>2400</v>
      </c>
      <c r="P149" s="76"/>
      <c r="Q149" s="76"/>
      <c r="R149" s="75">
        <v>2400</v>
      </c>
      <c r="S149" s="75">
        <v>1000</v>
      </c>
    </row>
    <row r="150" spans="1:19" ht="15" customHeight="1" x14ac:dyDescent="0.2">
      <c r="A150" s="77" t="s">
        <v>128</v>
      </c>
      <c r="D150" s="158" t="s">
        <v>712</v>
      </c>
      <c r="E150" s="155"/>
      <c r="F150" s="156"/>
      <c r="G150" s="155"/>
      <c r="I150" s="133">
        <v>2779</v>
      </c>
      <c r="J150" s="133">
        <v>2797</v>
      </c>
      <c r="K150" s="133">
        <v>1040</v>
      </c>
      <c r="L150" s="133">
        <v>1040</v>
      </c>
      <c r="M150" s="133">
        <v>500</v>
      </c>
      <c r="N150" s="76">
        <v>500</v>
      </c>
      <c r="P150" s="76"/>
      <c r="Q150" s="76"/>
      <c r="R150" s="75">
        <v>1000</v>
      </c>
      <c r="S150" s="75">
        <v>1000</v>
      </c>
    </row>
    <row r="151" spans="1:19" ht="15" customHeight="1" x14ac:dyDescent="0.2">
      <c r="A151" s="77" t="s">
        <v>129</v>
      </c>
      <c r="D151" s="132" t="s">
        <v>130</v>
      </c>
      <c r="E151" s="155"/>
      <c r="F151" s="156"/>
      <c r="G151" s="155"/>
      <c r="I151" s="133">
        <v>1500</v>
      </c>
      <c r="J151" s="133">
        <v>1675</v>
      </c>
      <c r="K151" s="133">
        <v>1843</v>
      </c>
      <c r="L151" s="133">
        <v>1843</v>
      </c>
      <c r="M151" s="133">
        <v>24200</v>
      </c>
      <c r="N151" s="76">
        <v>16000</v>
      </c>
      <c r="P151" s="76">
        <v>11106.26</v>
      </c>
      <c r="Q151" s="76"/>
      <c r="R151" s="75">
        <v>21500</v>
      </c>
      <c r="S151" s="75">
        <v>30000</v>
      </c>
    </row>
    <row r="152" spans="1:19" ht="15" customHeight="1" x14ac:dyDescent="0.2">
      <c r="A152" s="157" t="s">
        <v>686</v>
      </c>
      <c r="D152" s="158" t="s">
        <v>84</v>
      </c>
      <c r="E152" s="155"/>
      <c r="F152" s="156"/>
      <c r="G152" s="155"/>
      <c r="I152" s="133"/>
      <c r="J152" s="133"/>
      <c r="K152" s="133"/>
      <c r="P152" s="76"/>
      <c r="Q152" s="76"/>
      <c r="R152" s="75"/>
      <c r="S152" s="75">
        <v>1000</v>
      </c>
    </row>
    <row r="153" spans="1:19" ht="15" customHeight="1" x14ac:dyDescent="0.2">
      <c r="A153" s="77" t="s">
        <v>131</v>
      </c>
      <c r="D153" s="132" t="s">
        <v>132</v>
      </c>
      <c r="I153" s="133">
        <v>200</v>
      </c>
      <c r="J153" s="133">
        <v>200</v>
      </c>
      <c r="K153" s="133">
        <v>200</v>
      </c>
      <c r="L153" s="133">
        <v>200</v>
      </c>
      <c r="M153" s="133">
        <v>5408</v>
      </c>
      <c r="N153" s="76">
        <v>5000</v>
      </c>
      <c r="P153" s="76">
        <v>7756</v>
      </c>
      <c r="Q153" s="76"/>
      <c r="R153" s="75">
        <v>6000</v>
      </c>
      <c r="S153" s="75">
        <v>32860</v>
      </c>
    </row>
    <row r="154" spans="1:19" ht="15" customHeight="1" x14ac:dyDescent="0.2">
      <c r="A154" s="77" t="s">
        <v>133</v>
      </c>
      <c r="D154" s="132" t="s">
        <v>535</v>
      </c>
      <c r="I154" s="133"/>
      <c r="J154" s="133"/>
      <c r="K154" s="133"/>
      <c r="P154" s="76">
        <v>24911.74</v>
      </c>
      <c r="Q154" s="76"/>
      <c r="R154" s="75">
        <v>35043</v>
      </c>
      <c r="S154" s="75">
        <v>1050</v>
      </c>
    </row>
    <row r="155" spans="1:19" ht="15" customHeight="1" x14ac:dyDescent="0.2">
      <c r="A155" s="77" t="s">
        <v>135</v>
      </c>
      <c r="D155" s="132" t="s">
        <v>85</v>
      </c>
      <c r="E155" s="155"/>
      <c r="F155" s="156"/>
      <c r="G155" s="155"/>
      <c r="I155" s="133">
        <v>7000</v>
      </c>
      <c r="J155" s="133">
        <v>7000</v>
      </c>
      <c r="K155" s="133">
        <v>7000</v>
      </c>
      <c r="L155" s="133">
        <v>7500</v>
      </c>
      <c r="M155" s="133">
        <v>973</v>
      </c>
      <c r="N155" s="76">
        <v>17839</v>
      </c>
      <c r="P155" s="76">
        <v>7515.88</v>
      </c>
      <c r="Q155" s="76"/>
      <c r="R155" s="75">
        <v>25000</v>
      </c>
      <c r="S155" s="75">
        <v>23000</v>
      </c>
    </row>
    <row r="156" spans="1:19" ht="15" customHeight="1" x14ac:dyDescent="0.2">
      <c r="A156" s="77" t="s">
        <v>136</v>
      </c>
      <c r="D156" s="132" t="s">
        <v>52</v>
      </c>
      <c r="E156" s="155"/>
      <c r="F156" s="156"/>
      <c r="G156" s="155"/>
      <c r="I156" s="133"/>
      <c r="J156" s="133"/>
      <c r="K156" s="133"/>
      <c r="N156" s="76">
        <v>7000</v>
      </c>
      <c r="P156" s="76"/>
      <c r="Q156" s="76"/>
      <c r="R156" s="75">
        <v>8000</v>
      </c>
      <c r="S156" s="75">
        <v>16905</v>
      </c>
    </row>
    <row r="157" spans="1:19" ht="15" customHeight="1" x14ac:dyDescent="0.2">
      <c r="A157" s="77" t="s">
        <v>137</v>
      </c>
      <c r="D157" s="132" t="s">
        <v>89</v>
      </c>
      <c r="E157" s="155"/>
      <c r="F157" s="156"/>
      <c r="G157" s="155"/>
      <c r="I157" s="133">
        <v>250</v>
      </c>
      <c r="J157" s="133">
        <v>250</v>
      </c>
      <c r="K157" s="133">
        <v>250</v>
      </c>
      <c r="L157" s="133">
        <v>250</v>
      </c>
      <c r="M157" s="133">
        <v>2050</v>
      </c>
      <c r="N157" s="76">
        <v>250</v>
      </c>
      <c r="P157" s="76"/>
      <c r="Q157" s="76"/>
      <c r="R157" s="75">
        <v>1000</v>
      </c>
      <c r="S157" s="75">
        <v>1000</v>
      </c>
    </row>
    <row r="158" spans="1:19" ht="15" customHeight="1" x14ac:dyDescent="0.2">
      <c r="A158" s="132" t="s">
        <v>138</v>
      </c>
      <c r="C158" s="132"/>
      <c r="D158" s="80" t="s">
        <v>90</v>
      </c>
      <c r="E158" s="155"/>
      <c r="F158" s="156"/>
      <c r="G158" s="155"/>
      <c r="I158" s="133">
        <v>100</v>
      </c>
      <c r="J158" s="133">
        <v>250</v>
      </c>
      <c r="K158" s="133">
        <v>250</v>
      </c>
      <c r="L158" s="133">
        <v>250</v>
      </c>
      <c r="M158" s="133">
        <v>200</v>
      </c>
      <c r="N158" s="76">
        <v>15750</v>
      </c>
      <c r="P158" s="76">
        <v>6520.89</v>
      </c>
      <c r="Q158" s="76"/>
      <c r="R158" s="75">
        <v>5000</v>
      </c>
      <c r="S158" s="75">
        <v>6000</v>
      </c>
    </row>
    <row r="159" spans="1:19" ht="15" customHeight="1" x14ac:dyDescent="0.2">
      <c r="A159" s="132" t="s">
        <v>658</v>
      </c>
      <c r="C159" s="132"/>
      <c r="D159" s="132" t="s">
        <v>153</v>
      </c>
      <c r="E159" s="155"/>
      <c r="F159" s="156"/>
      <c r="G159" s="155"/>
      <c r="I159" s="133"/>
      <c r="J159" s="133"/>
      <c r="K159" s="133"/>
      <c r="P159" s="76"/>
      <c r="Q159" s="76"/>
      <c r="R159" s="75"/>
      <c r="S159" s="75">
        <v>1875</v>
      </c>
    </row>
    <row r="160" spans="1:19" ht="15" customHeight="1" x14ac:dyDescent="0.2">
      <c r="A160" s="77" t="s">
        <v>140</v>
      </c>
      <c r="D160" s="132" t="s">
        <v>91</v>
      </c>
      <c r="I160" s="133">
        <v>7000</v>
      </c>
      <c r="J160" s="133">
        <v>7000</v>
      </c>
      <c r="K160" s="133">
        <v>7000</v>
      </c>
      <c r="L160" s="133">
        <v>7000</v>
      </c>
      <c r="M160" s="133">
        <v>13500</v>
      </c>
      <c r="N160" s="76">
        <v>2500</v>
      </c>
      <c r="P160" s="76">
        <v>953.28</v>
      </c>
      <c r="Q160" s="76"/>
      <c r="R160" s="75">
        <v>2500</v>
      </c>
      <c r="S160" s="75">
        <v>12000</v>
      </c>
    </row>
    <row r="161" spans="1:19" ht="15" customHeight="1" x14ac:dyDescent="0.2">
      <c r="A161" s="77" t="s">
        <v>141</v>
      </c>
      <c r="D161" s="132" t="s">
        <v>142</v>
      </c>
      <c r="I161" s="133">
        <v>2000</v>
      </c>
      <c r="J161" s="133">
        <v>2500</v>
      </c>
      <c r="K161" s="133">
        <v>2500</v>
      </c>
      <c r="L161" s="133">
        <v>2500</v>
      </c>
      <c r="M161" s="133">
        <v>7500</v>
      </c>
      <c r="N161" s="76">
        <v>1753</v>
      </c>
      <c r="P161" s="76"/>
      <c r="Q161" s="76"/>
      <c r="R161" s="75">
        <v>1840</v>
      </c>
      <c r="S161" s="75">
        <v>2000</v>
      </c>
    </row>
    <row r="162" spans="1:19" ht="15" customHeight="1" x14ac:dyDescent="0.2">
      <c r="A162" s="163"/>
      <c r="E162" s="155"/>
      <c r="F162" s="156"/>
      <c r="G162" s="155"/>
      <c r="I162" s="133">
        <v>1500</v>
      </c>
      <c r="J162" s="133">
        <v>1500</v>
      </c>
      <c r="K162" s="133">
        <v>2000</v>
      </c>
      <c r="L162" s="133">
        <v>2000</v>
      </c>
      <c r="P162" s="76"/>
      <c r="Q162" s="76"/>
      <c r="R162" s="76"/>
      <c r="S162" s="76"/>
    </row>
    <row r="163" spans="1:19" ht="15" customHeight="1" x14ac:dyDescent="0.25">
      <c r="A163" s="177" t="s">
        <v>143</v>
      </c>
      <c r="E163" s="155"/>
      <c r="F163" s="156"/>
      <c r="G163" s="155"/>
      <c r="I163" s="133"/>
      <c r="J163" s="133"/>
      <c r="K163" s="133"/>
      <c r="M163" s="133">
        <f>SUM(M94:M162)</f>
        <v>332348</v>
      </c>
      <c r="N163" s="76">
        <f>SUM(N94:N162)</f>
        <v>419857</v>
      </c>
      <c r="P163" s="76">
        <f>SUM(P94:P162)</f>
        <v>272792.37000000005</v>
      </c>
      <c r="Q163" s="76"/>
      <c r="R163" s="178">
        <f>SUM(R94:R162)</f>
        <v>601407</v>
      </c>
      <c r="S163" s="178">
        <f>SUM(S94:S162)</f>
        <v>1199239.5395</v>
      </c>
    </row>
    <row r="164" spans="1:19" ht="15" customHeight="1" x14ac:dyDescent="0.25">
      <c r="A164" s="177"/>
      <c r="E164" s="155"/>
      <c r="F164" s="156"/>
      <c r="G164" s="155"/>
      <c r="I164" s="133"/>
      <c r="J164" s="133"/>
      <c r="K164" s="133"/>
      <c r="P164" s="76"/>
      <c r="Q164" s="76"/>
      <c r="R164" s="178"/>
      <c r="S164" s="178"/>
    </row>
    <row r="165" spans="1:19" ht="15" customHeight="1" x14ac:dyDescent="0.25">
      <c r="A165" s="177"/>
      <c r="E165" s="155"/>
      <c r="F165" s="156"/>
      <c r="G165" s="155"/>
      <c r="I165" s="133"/>
      <c r="J165" s="133"/>
      <c r="K165" s="133"/>
      <c r="P165" s="76"/>
      <c r="Q165" s="76"/>
      <c r="R165" s="178"/>
      <c r="S165" s="178"/>
    </row>
    <row r="166" spans="1:19" ht="15" customHeight="1" x14ac:dyDescent="0.25">
      <c r="A166" s="177"/>
      <c r="E166" s="155"/>
      <c r="F166" s="156"/>
      <c r="G166" s="155"/>
      <c r="I166" s="133"/>
      <c r="J166" s="133"/>
      <c r="K166" s="133"/>
      <c r="P166" s="76"/>
      <c r="Q166" s="76"/>
      <c r="R166" s="178"/>
      <c r="S166" s="178"/>
    </row>
    <row r="167" spans="1:19" ht="15" customHeight="1" x14ac:dyDescent="0.25">
      <c r="A167" s="177"/>
      <c r="E167" s="155"/>
      <c r="F167" s="156"/>
      <c r="G167" s="155"/>
      <c r="I167" s="133"/>
      <c r="J167" s="133"/>
      <c r="K167" s="133"/>
      <c r="P167" s="76"/>
      <c r="Q167" s="76"/>
      <c r="R167" s="178"/>
      <c r="S167" s="178"/>
    </row>
    <row r="168" spans="1:19" ht="15" customHeight="1" x14ac:dyDescent="0.2">
      <c r="A168" s="202" t="s">
        <v>571</v>
      </c>
      <c r="B168" s="202"/>
      <c r="C168" s="202"/>
      <c r="D168" s="202"/>
      <c r="E168" s="202"/>
      <c r="F168" s="202"/>
      <c r="G168" s="202"/>
      <c r="H168" s="202"/>
      <c r="I168" s="202"/>
      <c r="J168" s="202"/>
      <c r="K168" s="202"/>
      <c r="L168" s="202"/>
      <c r="M168" s="202"/>
      <c r="N168" s="202"/>
      <c r="O168" s="202"/>
      <c r="P168" s="202"/>
      <c r="Q168" s="202"/>
      <c r="R168" s="202"/>
      <c r="S168" s="202"/>
    </row>
    <row r="169" spans="1:19" ht="15" customHeight="1" x14ac:dyDescent="0.2">
      <c r="A169" s="196"/>
      <c r="B169" s="196"/>
      <c r="C169" s="196"/>
      <c r="D169" s="196"/>
      <c r="E169" s="196"/>
      <c r="F169" s="196"/>
      <c r="G169" s="196"/>
      <c r="H169" s="196"/>
      <c r="I169" s="196"/>
      <c r="J169" s="196"/>
      <c r="K169" s="196"/>
      <c r="L169" s="196"/>
      <c r="M169" s="196"/>
      <c r="N169" s="196"/>
      <c r="O169" s="196"/>
      <c r="P169" s="196"/>
      <c r="Q169" s="196"/>
      <c r="R169" s="196"/>
      <c r="S169" s="196"/>
    </row>
    <row r="170" spans="1:19" ht="15" customHeight="1" x14ac:dyDescent="0.2">
      <c r="A170" s="171" t="s">
        <v>144</v>
      </c>
      <c r="E170" s="155"/>
      <c r="F170" s="156"/>
      <c r="G170" s="155"/>
      <c r="I170" s="133"/>
      <c r="J170" s="133"/>
      <c r="K170" s="133"/>
      <c r="P170" s="76"/>
      <c r="Q170" s="76"/>
    </row>
    <row r="171" spans="1:19" ht="15" customHeight="1" x14ac:dyDescent="0.2">
      <c r="A171" s="77" t="s">
        <v>679</v>
      </c>
      <c r="D171" s="80" t="s">
        <v>680</v>
      </c>
      <c r="E171" s="155"/>
      <c r="F171" s="156"/>
      <c r="G171" s="155"/>
      <c r="I171" s="133"/>
      <c r="J171" s="133"/>
      <c r="K171" s="133"/>
      <c r="P171" s="76"/>
      <c r="Q171" s="76"/>
      <c r="S171" s="76">
        <v>2000</v>
      </c>
    </row>
    <row r="172" spans="1:19" ht="15" customHeight="1" x14ac:dyDescent="0.2">
      <c r="A172" s="77" t="s">
        <v>678</v>
      </c>
      <c r="D172" s="80" t="s">
        <v>82</v>
      </c>
      <c r="E172" s="155"/>
      <c r="F172" s="156"/>
      <c r="G172" s="155"/>
      <c r="I172" s="133"/>
      <c r="J172" s="133"/>
      <c r="K172" s="133"/>
      <c r="P172" s="76"/>
      <c r="Q172" s="76"/>
      <c r="S172" s="76">
        <v>1500</v>
      </c>
    </row>
    <row r="173" spans="1:19" ht="15" customHeight="1" x14ac:dyDescent="0.2">
      <c r="A173" s="77" t="s">
        <v>145</v>
      </c>
      <c r="D173" s="80" t="s">
        <v>130</v>
      </c>
      <c r="E173" s="155"/>
      <c r="F173" s="156"/>
      <c r="G173" s="155"/>
      <c r="I173" s="133"/>
      <c r="J173" s="133"/>
      <c r="K173" s="133"/>
      <c r="N173" s="76">
        <v>500</v>
      </c>
      <c r="P173" s="76">
        <v>427.92</v>
      </c>
      <c r="Q173" s="76"/>
      <c r="R173" s="76">
        <v>3750</v>
      </c>
      <c r="S173" s="76">
        <v>5000</v>
      </c>
    </row>
    <row r="174" spans="1:19" ht="15" customHeight="1" x14ac:dyDescent="0.2">
      <c r="A174" s="77" t="s">
        <v>146</v>
      </c>
      <c r="D174" s="80" t="s">
        <v>147</v>
      </c>
      <c r="E174" s="155"/>
      <c r="F174" s="156"/>
      <c r="G174" s="155"/>
      <c r="I174" s="133"/>
      <c r="J174" s="133"/>
      <c r="K174" s="133"/>
      <c r="N174" s="76">
        <v>1550</v>
      </c>
      <c r="P174" s="76"/>
      <c r="Q174" s="76"/>
      <c r="R174" s="75">
        <v>7300</v>
      </c>
      <c r="S174" s="75">
        <v>4230</v>
      </c>
    </row>
    <row r="175" spans="1:19" ht="15" customHeight="1" x14ac:dyDescent="0.2">
      <c r="A175" s="77" t="s">
        <v>148</v>
      </c>
      <c r="D175" s="132" t="s">
        <v>85</v>
      </c>
      <c r="E175" s="155"/>
      <c r="F175" s="156"/>
      <c r="G175" s="155"/>
      <c r="I175" s="133">
        <v>3500</v>
      </c>
      <c r="J175" s="133">
        <v>3500</v>
      </c>
      <c r="K175" s="133">
        <v>3500</v>
      </c>
      <c r="L175" s="133">
        <v>3500</v>
      </c>
      <c r="M175" s="133">
        <v>5000</v>
      </c>
      <c r="N175" s="76">
        <v>500</v>
      </c>
      <c r="P175" s="76">
        <v>1277.92</v>
      </c>
      <c r="Q175" s="76"/>
      <c r="R175" s="76">
        <v>3000</v>
      </c>
      <c r="S175" s="76">
        <v>3000</v>
      </c>
    </row>
    <row r="176" spans="1:19" ht="15" customHeight="1" x14ac:dyDescent="0.2">
      <c r="A176" s="77" t="s">
        <v>149</v>
      </c>
      <c r="D176" s="132" t="s">
        <v>150</v>
      </c>
      <c r="E176" s="155"/>
      <c r="F176" s="156"/>
      <c r="G176" s="155"/>
      <c r="I176" s="133"/>
      <c r="J176" s="133"/>
      <c r="K176" s="133"/>
      <c r="N176" s="76">
        <v>12000</v>
      </c>
      <c r="P176" s="76">
        <v>4201.22</v>
      </c>
      <c r="Q176" s="76"/>
      <c r="R176" s="76">
        <v>9000</v>
      </c>
      <c r="S176" s="76">
        <v>5000</v>
      </c>
    </row>
    <row r="177" spans="1:19" ht="15" customHeight="1" x14ac:dyDescent="0.2">
      <c r="A177" s="157" t="s">
        <v>694</v>
      </c>
      <c r="D177" s="158" t="s">
        <v>52</v>
      </c>
      <c r="E177" s="155"/>
      <c r="F177" s="156"/>
      <c r="G177" s="155"/>
      <c r="I177" s="133"/>
      <c r="J177" s="133"/>
      <c r="K177" s="133"/>
      <c r="P177" s="76"/>
      <c r="Q177" s="76"/>
      <c r="R177" s="76"/>
      <c r="S177" s="76">
        <v>1000</v>
      </c>
    </row>
    <row r="178" spans="1:19" ht="15" customHeight="1" x14ac:dyDescent="0.2">
      <c r="A178" s="77" t="s">
        <v>151</v>
      </c>
      <c r="D178" s="132" t="s">
        <v>90</v>
      </c>
      <c r="E178" s="155"/>
      <c r="F178" s="156"/>
      <c r="G178" s="155"/>
      <c r="I178" s="133">
        <v>2000</v>
      </c>
      <c r="J178" s="133">
        <v>2000</v>
      </c>
      <c r="K178" s="133">
        <v>2000</v>
      </c>
      <c r="L178" s="133">
        <v>2000</v>
      </c>
      <c r="M178" s="133">
        <v>3500</v>
      </c>
      <c r="N178" s="76">
        <v>7000</v>
      </c>
      <c r="P178" s="76">
        <v>1111.04</v>
      </c>
      <c r="Q178" s="76"/>
      <c r="R178" s="76">
        <v>2500</v>
      </c>
      <c r="S178" s="76">
        <v>5000</v>
      </c>
    </row>
    <row r="179" spans="1:19" ht="15" customHeight="1" x14ac:dyDescent="0.2">
      <c r="A179" s="77" t="s">
        <v>152</v>
      </c>
      <c r="D179" s="132" t="s">
        <v>153</v>
      </c>
      <c r="E179" s="155"/>
      <c r="F179" s="156"/>
      <c r="G179" s="155"/>
      <c r="I179" s="133"/>
      <c r="J179" s="133"/>
      <c r="K179" s="133"/>
      <c r="N179" s="76">
        <v>4200</v>
      </c>
      <c r="P179" s="76">
        <v>1505.65</v>
      </c>
      <c r="Q179" s="76"/>
      <c r="R179" s="76">
        <v>5500</v>
      </c>
      <c r="S179" s="76">
        <v>6700</v>
      </c>
    </row>
    <row r="180" spans="1:19" ht="15" customHeight="1" x14ac:dyDescent="0.2">
      <c r="A180" s="77" t="s">
        <v>540</v>
      </c>
      <c r="D180" s="132" t="s">
        <v>91</v>
      </c>
      <c r="E180" s="155"/>
      <c r="F180" s="156"/>
      <c r="G180" s="155"/>
      <c r="I180" s="133"/>
      <c r="J180" s="133"/>
      <c r="K180" s="133"/>
      <c r="P180" s="76"/>
      <c r="Q180" s="76"/>
      <c r="R180" s="76">
        <v>7500</v>
      </c>
      <c r="S180" s="76">
        <v>1000</v>
      </c>
    </row>
    <row r="181" spans="1:19" ht="15" customHeight="1" x14ac:dyDescent="0.2">
      <c r="A181" s="77" t="s">
        <v>154</v>
      </c>
      <c r="D181" s="132" t="s">
        <v>155</v>
      </c>
      <c r="E181" s="155"/>
      <c r="F181" s="156"/>
      <c r="G181" s="155"/>
      <c r="I181" s="133"/>
      <c r="J181" s="133"/>
      <c r="K181" s="133"/>
      <c r="L181" s="133">
        <v>13000</v>
      </c>
      <c r="M181" s="133">
        <v>13500</v>
      </c>
      <c r="N181" s="76">
        <v>12000</v>
      </c>
      <c r="P181" s="76">
        <v>11083.95</v>
      </c>
      <c r="Q181" s="76"/>
      <c r="R181" s="76">
        <v>17100</v>
      </c>
      <c r="S181" s="76">
        <v>32217</v>
      </c>
    </row>
    <row r="182" spans="1:19" ht="15" customHeight="1" x14ac:dyDescent="0.2">
      <c r="A182" s="171" t="s">
        <v>156</v>
      </c>
      <c r="I182" s="133"/>
      <c r="J182" s="133"/>
      <c r="K182" s="133"/>
      <c r="P182" s="76"/>
      <c r="Q182" s="76"/>
      <c r="R182" s="76"/>
      <c r="S182" s="76"/>
    </row>
    <row r="183" spans="1:19" ht="15" customHeight="1" x14ac:dyDescent="0.2">
      <c r="A183" s="157" t="s">
        <v>687</v>
      </c>
      <c r="D183" s="179" t="s">
        <v>94</v>
      </c>
      <c r="I183" s="133"/>
      <c r="J183" s="133"/>
      <c r="K183" s="133"/>
      <c r="P183" s="76"/>
      <c r="Q183" s="76"/>
      <c r="R183" s="76"/>
      <c r="S183" s="76">
        <v>5000</v>
      </c>
    </row>
    <row r="184" spans="1:19" ht="15" customHeight="1" x14ac:dyDescent="0.2">
      <c r="A184" s="77" t="s">
        <v>562</v>
      </c>
      <c r="D184" s="80" t="s">
        <v>632</v>
      </c>
      <c r="I184" s="133"/>
      <c r="J184" s="133"/>
      <c r="K184" s="133"/>
      <c r="P184" s="76"/>
      <c r="Q184" s="76"/>
      <c r="R184" s="76">
        <v>10000</v>
      </c>
      <c r="S184" s="76">
        <v>4000</v>
      </c>
    </row>
    <row r="185" spans="1:19" ht="15" customHeight="1" x14ac:dyDescent="0.2">
      <c r="A185" s="77" t="s">
        <v>659</v>
      </c>
      <c r="D185" s="80" t="s">
        <v>134</v>
      </c>
      <c r="I185" s="133"/>
      <c r="J185" s="133"/>
      <c r="K185" s="133"/>
      <c r="P185" s="76"/>
      <c r="Q185" s="76"/>
      <c r="R185" s="76"/>
      <c r="S185" s="76">
        <v>6863</v>
      </c>
    </row>
    <row r="186" spans="1:19" ht="15" customHeight="1" x14ac:dyDescent="0.2">
      <c r="A186" s="77" t="s">
        <v>157</v>
      </c>
      <c r="D186" s="132" t="s">
        <v>633</v>
      </c>
      <c r="E186" s="155"/>
      <c r="F186" s="156"/>
      <c r="G186" s="155"/>
      <c r="I186" s="133">
        <v>10500</v>
      </c>
      <c r="J186" s="133">
        <v>10815</v>
      </c>
      <c r="K186" s="133">
        <v>11139</v>
      </c>
      <c r="L186" s="133">
        <v>12855</v>
      </c>
      <c r="M186" s="133">
        <v>5000</v>
      </c>
      <c r="N186" s="76">
        <v>8000</v>
      </c>
      <c r="P186" s="76">
        <v>4708.6400000000003</v>
      </c>
      <c r="Q186" s="76"/>
      <c r="R186" s="76">
        <v>10000</v>
      </c>
      <c r="S186" s="76">
        <v>12000</v>
      </c>
    </row>
    <row r="187" spans="1:19" ht="15" customHeight="1" x14ac:dyDescent="0.2">
      <c r="A187" s="132" t="s">
        <v>158</v>
      </c>
      <c r="D187" s="132" t="s">
        <v>159</v>
      </c>
      <c r="E187" s="155"/>
      <c r="F187" s="156"/>
      <c r="G187" s="155"/>
      <c r="I187" s="133">
        <v>840</v>
      </c>
      <c r="J187" s="133">
        <v>865</v>
      </c>
      <c r="K187" s="133">
        <v>891</v>
      </c>
      <c r="L187" s="133">
        <v>1028</v>
      </c>
      <c r="M187" s="133">
        <v>6300</v>
      </c>
      <c r="N187" s="76">
        <v>10000</v>
      </c>
      <c r="P187" s="76">
        <v>4989.32</v>
      </c>
      <c r="Q187" s="76"/>
      <c r="R187" s="76">
        <v>35000</v>
      </c>
      <c r="S187" s="76">
        <v>45000</v>
      </c>
    </row>
    <row r="188" spans="1:19" ht="15" customHeight="1" x14ac:dyDescent="0.2">
      <c r="A188" s="132" t="s">
        <v>160</v>
      </c>
      <c r="D188" s="132" t="s">
        <v>161</v>
      </c>
      <c r="E188" s="155"/>
      <c r="F188" s="156"/>
      <c r="G188" s="155"/>
      <c r="I188" s="133"/>
      <c r="J188" s="133"/>
      <c r="K188" s="133"/>
      <c r="N188" s="76">
        <v>2000</v>
      </c>
      <c r="P188" s="76"/>
      <c r="Q188" s="76"/>
      <c r="R188" s="75">
        <v>5000</v>
      </c>
      <c r="S188" s="75">
        <v>5000</v>
      </c>
    </row>
    <row r="189" spans="1:19" ht="15" customHeight="1" x14ac:dyDescent="0.2">
      <c r="A189" s="132" t="s">
        <v>162</v>
      </c>
      <c r="D189" s="132" t="s">
        <v>163</v>
      </c>
      <c r="E189" s="155"/>
      <c r="F189" s="156"/>
      <c r="G189" s="155"/>
      <c r="I189" s="133"/>
      <c r="J189" s="133"/>
      <c r="K189" s="133"/>
      <c r="N189" s="76">
        <v>2000</v>
      </c>
      <c r="P189" s="76"/>
      <c r="Q189" s="76"/>
      <c r="R189" s="75">
        <v>2000</v>
      </c>
      <c r="S189" s="75">
        <v>15000</v>
      </c>
    </row>
    <row r="190" spans="1:19" ht="15" customHeight="1" x14ac:dyDescent="0.2">
      <c r="A190" s="77" t="s">
        <v>164</v>
      </c>
      <c r="D190" s="132" t="s">
        <v>90</v>
      </c>
      <c r="E190" s="155"/>
      <c r="F190" s="156"/>
      <c r="G190" s="155"/>
      <c r="I190" s="133">
        <v>2000</v>
      </c>
      <c r="J190" s="133">
        <v>2000</v>
      </c>
      <c r="K190" s="133">
        <v>2000</v>
      </c>
      <c r="L190" s="133">
        <v>2019</v>
      </c>
      <c r="M190" s="133">
        <v>2000</v>
      </c>
      <c r="N190" s="76">
        <v>2000</v>
      </c>
      <c r="P190" s="76"/>
      <c r="Q190" s="76"/>
      <c r="R190" s="75">
        <v>2000</v>
      </c>
      <c r="S190" s="75">
        <v>2000</v>
      </c>
    </row>
    <row r="191" spans="1:19" ht="15" customHeight="1" x14ac:dyDescent="0.2">
      <c r="A191" s="77" t="s">
        <v>165</v>
      </c>
      <c r="D191" s="132" t="s">
        <v>91</v>
      </c>
      <c r="E191" s="155"/>
      <c r="F191" s="156"/>
      <c r="G191" s="155"/>
      <c r="I191" s="133"/>
      <c r="J191" s="133"/>
      <c r="K191" s="133"/>
      <c r="N191" s="76">
        <v>5000</v>
      </c>
      <c r="P191" s="76"/>
      <c r="Q191" s="76"/>
      <c r="R191" s="75">
        <v>5000</v>
      </c>
      <c r="S191" s="75">
        <v>5000</v>
      </c>
    </row>
    <row r="192" spans="1:19" ht="15" customHeight="1" x14ac:dyDescent="0.2">
      <c r="A192" s="131" t="s">
        <v>166</v>
      </c>
      <c r="I192" s="133">
        <v>750</v>
      </c>
      <c r="J192" s="133">
        <v>750</v>
      </c>
      <c r="K192" s="133">
        <v>750</v>
      </c>
      <c r="L192" s="133">
        <v>750</v>
      </c>
      <c r="P192" s="76"/>
      <c r="Q192" s="76"/>
    </row>
    <row r="193" spans="1:19" ht="15" customHeight="1" x14ac:dyDescent="0.2">
      <c r="A193" s="77" t="s">
        <v>167</v>
      </c>
      <c r="D193" s="132" t="s">
        <v>94</v>
      </c>
      <c r="E193" s="155"/>
      <c r="F193" s="156"/>
      <c r="G193" s="155"/>
      <c r="I193" s="133">
        <v>100</v>
      </c>
      <c r="J193" s="133">
        <v>200</v>
      </c>
      <c r="K193" s="133">
        <v>200</v>
      </c>
      <c r="L193" s="133">
        <v>200</v>
      </c>
      <c r="M193" s="133">
        <v>13368</v>
      </c>
      <c r="N193" s="76">
        <v>38126</v>
      </c>
      <c r="P193" s="76">
        <v>38275.89</v>
      </c>
      <c r="Q193" s="76"/>
      <c r="R193" s="76">
        <v>61943</v>
      </c>
      <c r="S193" s="76">
        <v>61599</v>
      </c>
    </row>
    <row r="194" spans="1:19" ht="15" customHeight="1" x14ac:dyDescent="0.2">
      <c r="A194" s="77" t="s">
        <v>168</v>
      </c>
      <c r="D194" s="132" t="s">
        <v>169</v>
      </c>
      <c r="I194" s="133">
        <v>800</v>
      </c>
      <c r="J194" s="133">
        <v>500</v>
      </c>
      <c r="K194" s="133">
        <v>2000</v>
      </c>
      <c r="L194" s="133">
        <v>2000</v>
      </c>
      <c r="M194" s="133">
        <v>1069</v>
      </c>
      <c r="N194" s="76">
        <v>3050</v>
      </c>
      <c r="P194" s="76">
        <v>2830.73</v>
      </c>
      <c r="Q194" s="76"/>
      <c r="R194" s="76">
        <v>4739</v>
      </c>
      <c r="S194" s="76">
        <v>4713</v>
      </c>
    </row>
    <row r="195" spans="1:19" ht="15" customHeight="1" x14ac:dyDescent="0.2">
      <c r="A195" s="77" t="s">
        <v>170</v>
      </c>
      <c r="D195" s="132" t="s">
        <v>71</v>
      </c>
      <c r="E195" s="155"/>
      <c r="F195" s="156"/>
      <c r="G195" s="155"/>
      <c r="I195" s="133"/>
      <c r="J195" s="133"/>
      <c r="K195" s="133"/>
      <c r="M195" s="133">
        <v>2406</v>
      </c>
      <c r="N195" s="76">
        <v>2859</v>
      </c>
      <c r="P195" s="76">
        <v>2264.88</v>
      </c>
      <c r="Q195" s="76"/>
      <c r="R195" s="76">
        <v>4955</v>
      </c>
      <c r="S195" s="76">
        <v>12604</v>
      </c>
    </row>
    <row r="196" spans="1:19" ht="15" customHeight="1" x14ac:dyDescent="0.2">
      <c r="A196" s="132" t="s">
        <v>171</v>
      </c>
      <c r="D196" s="179" t="s">
        <v>634</v>
      </c>
      <c r="E196" s="155"/>
      <c r="F196" s="156"/>
      <c r="G196" s="155"/>
      <c r="I196" s="133">
        <v>12471</v>
      </c>
      <c r="J196" s="133">
        <v>12845</v>
      </c>
      <c r="K196" s="133">
        <v>13230</v>
      </c>
      <c r="L196" s="133">
        <v>19800</v>
      </c>
      <c r="M196" s="133">
        <v>2050</v>
      </c>
      <c r="N196" s="76">
        <v>2700</v>
      </c>
      <c r="P196" s="76">
        <v>2069.92</v>
      </c>
      <c r="Q196" s="76"/>
      <c r="R196" s="76">
        <v>8300</v>
      </c>
      <c r="S196" s="76">
        <v>18375</v>
      </c>
    </row>
    <row r="197" spans="1:19" ht="15" customHeight="1" x14ac:dyDescent="0.2">
      <c r="A197" s="132" t="s">
        <v>172</v>
      </c>
      <c r="D197" s="132" t="s">
        <v>75</v>
      </c>
      <c r="E197" s="155"/>
      <c r="F197" s="156"/>
      <c r="G197" s="155"/>
      <c r="I197" s="133"/>
      <c r="J197" s="133"/>
      <c r="K197" s="133"/>
      <c r="N197" s="76">
        <v>125</v>
      </c>
      <c r="P197" s="76">
        <v>24.48</v>
      </c>
      <c r="Q197" s="76"/>
      <c r="R197" s="76">
        <v>200</v>
      </c>
      <c r="S197" s="76">
        <v>200</v>
      </c>
    </row>
    <row r="198" spans="1:19" ht="15" customHeight="1" x14ac:dyDescent="0.2">
      <c r="A198" s="132" t="s">
        <v>563</v>
      </c>
      <c r="D198" s="132" t="s">
        <v>564</v>
      </c>
      <c r="E198" s="155"/>
      <c r="F198" s="156"/>
      <c r="G198" s="155"/>
      <c r="I198" s="133"/>
      <c r="J198" s="133"/>
      <c r="K198" s="133"/>
      <c r="P198" s="76"/>
      <c r="Q198" s="76"/>
      <c r="R198" s="76">
        <v>5700</v>
      </c>
      <c r="S198" s="76">
        <v>1080</v>
      </c>
    </row>
    <row r="199" spans="1:19" ht="15" customHeight="1" x14ac:dyDescent="0.2">
      <c r="A199" s="132" t="s">
        <v>173</v>
      </c>
      <c r="D199" s="132" t="s">
        <v>77</v>
      </c>
      <c r="E199" s="155"/>
      <c r="F199" s="156"/>
      <c r="G199" s="155"/>
      <c r="I199" s="133">
        <v>1100</v>
      </c>
      <c r="J199" s="133">
        <v>1100</v>
      </c>
      <c r="K199" s="133">
        <v>1100</v>
      </c>
      <c r="L199" s="133">
        <v>1584</v>
      </c>
      <c r="M199" s="133">
        <v>750</v>
      </c>
      <c r="N199" s="76">
        <v>750</v>
      </c>
      <c r="P199" s="76"/>
      <c r="Q199" s="76"/>
      <c r="R199" s="75">
        <v>750</v>
      </c>
      <c r="S199" s="75">
        <v>1000</v>
      </c>
    </row>
    <row r="200" spans="1:19" ht="15" customHeight="1" x14ac:dyDescent="0.2">
      <c r="A200" s="132" t="s">
        <v>525</v>
      </c>
      <c r="D200" s="132" t="s">
        <v>82</v>
      </c>
      <c r="E200" s="155"/>
      <c r="F200" s="156"/>
      <c r="G200" s="155"/>
      <c r="I200" s="133"/>
      <c r="J200" s="133"/>
      <c r="K200" s="133"/>
      <c r="P200" s="76">
        <v>271.69</v>
      </c>
      <c r="Q200" s="76"/>
      <c r="R200" s="75">
        <v>600</v>
      </c>
      <c r="S200" s="75">
        <v>1000</v>
      </c>
    </row>
    <row r="201" spans="1:19" ht="15" customHeight="1" x14ac:dyDescent="0.2">
      <c r="A201" s="158" t="s">
        <v>707</v>
      </c>
      <c r="D201" s="158" t="s">
        <v>83</v>
      </c>
      <c r="E201" s="155"/>
      <c r="F201" s="156"/>
      <c r="G201" s="155"/>
      <c r="I201" s="133"/>
      <c r="J201" s="133"/>
      <c r="K201" s="133"/>
      <c r="P201" s="76"/>
      <c r="Q201" s="76"/>
      <c r="R201" s="75"/>
      <c r="S201" s="75">
        <v>200</v>
      </c>
    </row>
    <row r="202" spans="1:19" ht="15" customHeight="1" x14ac:dyDescent="0.2">
      <c r="A202" s="132" t="s">
        <v>526</v>
      </c>
      <c r="D202" s="132" t="s">
        <v>84</v>
      </c>
      <c r="E202" s="155"/>
      <c r="F202" s="156"/>
      <c r="G202" s="155"/>
      <c r="I202" s="133"/>
      <c r="J202" s="133"/>
      <c r="K202" s="133"/>
      <c r="P202" s="76">
        <v>90</v>
      </c>
      <c r="Q202" s="76"/>
      <c r="R202" s="75">
        <v>1200</v>
      </c>
      <c r="S202" s="75">
        <v>1500</v>
      </c>
    </row>
    <row r="203" spans="1:19" ht="15" customHeight="1" x14ac:dyDescent="0.2">
      <c r="A203" s="132" t="s">
        <v>660</v>
      </c>
      <c r="D203" s="132" t="s">
        <v>147</v>
      </c>
      <c r="E203" s="155"/>
      <c r="F203" s="156"/>
      <c r="G203" s="155"/>
      <c r="I203" s="133"/>
      <c r="J203" s="133"/>
      <c r="K203" s="133"/>
      <c r="P203" s="76"/>
      <c r="Q203" s="76"/>
      <c r="R203" s="75"/>
      <c r="S203" s="75">
        <v>155</v>
      </c>
    </row>
    <row r="204" spans="1:19" ht="15" customHeight="1" x14ac:dyDescent="0.2">
      <c r="A204" s="158" t="s">
        <v>688</v>
      </c>
      <c r="D204" s="158" t="s">
        <v>105</v>
      </c>
      <c r="E204" s="155"/>
      <c r="F204" s="156"/>
      <c r="G204" s="155"/>
      <c r="I204" s="133"/>
      <c r="J204" s="133"/>
      <c r="K204" s="133"/>
      <c r="P204" s="76"/>
      <c r="Q204" s="76"/>
      <c r="R204" s="75"/>
      <c r="S204" s="75">
        <v>2000</v>
      </c>
    </row>
    <row r="205" spans="1:19" ht="15" customHeight="1" x14ac:dyDescent="0.2">
      <c r="A205" s="132" t="s">
        <v>174</v>
      </c>
      <c r="D205" s="132" t="s">
        <v>175</v>
      </c>
      <c r="E205" s="155"/>
      <c r="F205" s="156"/>
      <c r="G205" s="155"/>
      <c r="I205" s="133">
        <v>1500</v>
      </c>
      <c r="J205" s="133">
        <v>1675</v>
      </c>
      <c r="K205" s="133">
        <v>1843</v>
      </c>
      <c r="L205" s="133">
        <v>1843</v>
      </c>
      <c r="M205" s="133">
        <v>2000</v>
      </c>
      <c r="N205" s="76">
        <v>4000</v>
      </c>
      <c r="P205" s="76">
        <v>5756.73</v>
      </c>
      <c r="Q205" s="76"/>
      <c r="R205" s="76">
        <v>4500</v>
      </c>
      <c r="S205" s="76">
        <v>3000</v>
      </c>
    </row>
    <row r="206" spans="1:19" ht="15" customHeight="1" x14ac:dyDescent="0.2">
      <c r="A206" s="132" t="s">
        <v>622</v>
      </c>
      <c r="D206" s="132" t="s">
        <v>153</v>
      </c>
      <c r="E206" s="155"/>
      <c r="F206" s="156"/>
      <c r="G206" s="155"/>
      <c r="I206" s="133"/>
      <c r="J206" s="133"/>
      <c r="K206" s="133"/>
      <c r="N206" s="76">
        <v>4000</v>
      </c>
      <c r="P206" s="76">
        <v>3024.99</v>
      </c>
      <c r="Q206" s="76"/>
      <c r="R206" s="76">
        <v>3000</v>
      </c>
      <c r="S206" s="76">
        <v>2000</v>
      </c>
    </row>
    <row r="207" spans="1:19" ht="15" customHeight="1" x14ac:dyDescent="0.2">
      <c r="A207" s="158" t="s">
        <v>695</v>
      </c>
      <c r="D207" s="158" t="s">
        <v>696</v>
      </c>
      <c r="E207" s="155"/>
      <c r="F207" s="156"/>
      <c r="G207" s="155"/>
      <c r="I207" s="133"/>
      <c r="J207" s="133"/>
      <c r="K207" s="133"/>
      <c r="P207" s="76"/>
      <c r="Q207" s="76"/>
      <c r="R207" s="76"/>
      <c r="S207" s="76">
        <v>1000</v>
      </c>
    </row>
    <row r="208" spans="1:19" ht="15" customHeight="1" x14ac:dyDescent="0.2">
      <c r="A208" s="132" t="s">
        <v>565</v>
      </c>
      <c r="D208" s="132" t="s">
        <v>222</v>
      </c>
      <c r="E208" s="155"/>
      <c r="F208" s="156"/>
      <c r="G208" s="155"/>
      <c r="I208" s="133"/>
      <c r="J208" s="133"/>
      <c r="K208" s="133"/>
      <c r="P208" s="76"/>
      <c r="Q208" s="76"/>
      <c r="R208" s="76">
        <v>500</v>
      </c>
      <c r="S208" s="76">
        <v>500</v>
      </c>
    </row>
    <row r="209" spans="1:20" ht="15" customHeight="1" x14ac:dyDescent="0.2">
      <c r="A209" s="132" t="s">
        <v>646</v>
      </c>
      <c r="D209" s="132" t="s">
        <v>91</v>
      </c>
      <c r="E209" s="155"/>
      <c r="F209" s="156"/>
      <c r="G209" s="155"/>
      <c r="I209" s="133"/>
      <c r="J209" s="133"/>
      <c r="K209" s="133"/>
      <c r="P209" s="76"/>
      <c r="Q209" s="76"/>
      <c r="S209" s="76">
        <v>2000</v>
      </c>
    </row>
    <row r="210" spans="1:20" ht="15" customHeight="1" x14ac:dyDescent="0.2">
      <c r="A210" s="171" t="s">
        <v>177</v>
      </c>
      <c r="E210" s="155"/>
      <c r="F210" s="156"/>
      <c r="G210" s="155"/>
      <c r="I210" s="133">
        <f>SUM(I162:I209)</f>
        <v>37061</v>
      </c>
      <c r="J210" s="133">
        <f>SUM(J162:J209)</f>
        <v>37750</v>
      </c>
      <c r="K210" s="133">
        <v>174301</v>
      </c>
      <c r="L210" s="133">
        <f>SUM(L162:L209)</f>
        <v>62579</v>
      </c>
      <c r="P210" s="76"/>
      <c r="Q210" s="76"/>
    </row>
    <row r="211" spans="1:20" ht="15" customHeight="1" x14ac:dyDescent="0.2">
      <c r="A211" s="77" t="s">
        <v>178</v>
      </c>
      <c r="D211" s="132" t="s">
        <v>99</v>
      </c>
      <c r="E211" s="155"/>
      <c r="F211" s="156"/>
      <c r="G211" s="155"/>
      <c r="I211" s="133"/>
      <c r="J211" s="133"/>
      <c r="K211" s="133"/>
      <c r="M211" s="133">
        <v>5200</v>
      </c>
      <c r="N211" s="76">
        <v>5200</v>
      </c>
      <c r="P211" s="76">
        <v>3180</v>
      </c>
      <c r="Q211" s="76"/>
      <c r="R211" s="76">
        <v>4240</v>
      </c>
      <c r="S211" s="76">
        <v>25000</v>
      </c>
    </row>
    <row r="212" spans="1:20" ht="15" customHeight="1" x14ac:dyDescent="0.2">
      <c r="A212" s="77" t="s">
        <v>179</v>
      </c>
      <c r="D212" s="132" t="s">
        <v>180</v>
      </c>
      <c r="E212" s="155"/>
      <c r="F212" s="156"/>
      <c r="G212" s="155"/>
      <c r="I212" s="133"/>
      <c r="J212" s="133"/>
      <c r="K212" s="133"/>
      <c r="M212" s="133">
        <v>2500</v>
      </c>
      <c r="N212" s="76">
        <v>2500</v>
      </c>
      <c r="P212" s="76"/>
      <c r="Q212" s="76"/>
      <c r="R212" s="75">
        <v>2500</v>
      </c>
      <c r="S212" s="75">
        <v>4000</v>
      </c>
    </row>
    <row r="213" spans="1:20" ht="15" customHeight="1" x14ac:dyDescent="0.2">
      <c r="A213" s="132" t="s">
        <v>181</v>
      </c>
      <c r="D213" s="132" t="s">
        <v>52</v>
      </c>
      <c r="E213" s="155"/>
      <c r="F213" s="156"/>
      <c r="G213" s="155"/>
      <c r="I213" s="133"/>
      <c r="J213" s="133"/>
      <c r="K213" s="133"/>
      <c r="M213" s="133">
        <v>500</v>
      </c>
      <c r="N213" s="76">
        <v>500</v>
      </c>
      <c r="P213" s="76"/>
      <c r="Q213" s="76"/>
      <c r="R213" s="75">
        <v>500</v>
      </c>
      <c r="S213" s="75">
        <v>2500</v>
      </c>
    </row>
    <row r="214" spans="1:20" ht="15" customHeight="1" x14ac:dyDescent="0.2">
      <c r="A214" s="132"/>
      <c r="D214" s="132"/>
      <c r="E214" s="155"/>
      <c r="F214" s="156"/>
      <c r="G214" s="155"/>
      <c r="I214" s="133"/>
      <c r="J214" s="133"/>
      <c r="K214" s="133"/>
      <c r="P214" s="76"/>
      <c r="Q214" s="76"/>
      <c r="R214" s="75"/>
      <c r="S214" s="75"/>
    </row>
    <row r="215" spans="1:20" ht="15" customHeight="1" x14ac:dyDescent="0.2">
      <c r="A215" s="77" t="s">
        <v>182</v>
      </c>
      <c r="E215" s="155"/>
      <c r="F215" s="156"/>
      <c r="G215" s="155"/>
      <c r="I215" s="133">
        <v>900</v>
      </c>
      <c r="J215" s="133">
        <v>1000</v>
      </c>
      <c r="K215" s="133">
        <v>1000</v>
      </c>
      <c r="L215" s="133">
        <v>1000</v>
      </c>
      <c r="P215" s="76"/>
      <c r="Q215" s="76"/>
    </row>
    <row r="216" spans="1:20" ht="15" customHeight="1" x14ac:dyDescent="0.25">
      <c r="A216" s="177" t="s">
        <v>183</v>
      </c>
      <c r="I216" s="133"/>
      <c r="J216" s="133"/>
      <c r="K216" s="133"/>
      <c r="M216" s="133">
        <f>SUM(M170:M215)</f>
        <v>65143</v>
      </c>
      <c r="N216" s="76">
        <f>SUM(N170:N215)</f>
        <v>130560</v>
      </c>
      <c r="O216" s="133">
        <f>N216+N350+N351</f>
        <v>1009970</v>
      </c>
      <c r="P216" s="76">
        <f>SUM(P170:P215)</f>
        <v>87094.97</v>
      </c>
      <c r="Q216" s="76"/>
      <c r="R216" s="178">
        <f>SUM(R170:R215)</f>
        <v>228277</v>
      </c>
      <c r="S216" s="178">
        <f>SUM(S170:S215)</f>
        <v>310936</v>
      </c>
      <c r="T216" s="76">
        <f>S216+S350+S351+S355+S356</f>
        <v>2291376</v>
      </c>
    </row>
    <row r="217" spans="1:20" ht="15" customHeight="1" x14ac:dyDescent="0.2">
      <c r="A217" s="163"/>
      <c r="I217" s="133"/>
      <c r="J217" s="133"/>
      <c r="K217" s="133"/>
      <c r="P217" s="76"/>
      <c r="Q217" s="76"/>
    </row>
    <row r="218" spans="1:20" ht="15" customHeight="1" x14ac:dyDescent="0.2">
      <c r="A218" s="202" t="s">
        <v>572</v>
      </c>
      <c r="B218" s="202"/>
      <c r="C218" s="202"/>
      <c r="D218" s="202"/>
      <c r="E218" s="202"/>
      <c r="F218" s="202"/>
      <c r="G218" s="202"/>
      <c r="H218" s="202"/>
      <c r="I218" s="202"/>
      <c r="J218" s="202"/>
      <c r="K218" s="202"/>
      <c r="L218" s="202"/>
      <c r="M218" s="202"/>
      <c r="N218" s="202"/>
      <c r="O218" s="202"/>
      <c r="P218" s="202"/>
      <c r="Q218" s="202"/>
      <c r="R218" s="202"/>
      <c r="S218" s="202"/>
    </row>
    <row r="219" spans="1:20" ht="15" customHeight="1" x14ac:dyDescent="0.2">
      <c r="A219" s="171" t="s">
        <v>184</v>
      </c>
      <c r="E219" s="155"/>
      <c r="F219" s="156"/>
      <c r="G219" s="155"/>
      <c r="I219" s="133">
        <v>20059</v>
      </c>
      <c r="J219" s="133">
        <v>23005</v>
      </c>
      <c r="K219" s="133">
        <v>24461</v>
      </c>
      <c r="L219" s="133">
        <v>30531</v>
      </c>
      <c r="P219" s="76"/>
      <c r="Q219" s="76"/>
    </row>
    <row r="220" spans="1:20" ht="15" customHeight="1" x14ac:dyDescent="0.2">
      <c r="A220" s="77" t="s">
        <v>185</v>
      </c>
      <c r="D220" s="132" t="s">
        <v>114</v>
      </c>
      <c r="E220" s="155"/>
      <c r="F220" s="156"/>
      <c r="G220" s="155"/>
      <c r="I220" s="133">
        <v>1605</v>
      </c>
      <c r="J220" s="133">
        <v>1840</v>
      </c>
      <c r="K220" s="133">
        <v>1879</v>
      </c>
      <c r="L220" s="133">
        <v>2336</v>
      </c>
      <c r="M220" s="133">
        <v>1000</v>
      </c>
      <c r="N220" s="76">
        <v>1000</v>
      </c>
      <c r="P220" s="76"/>
      <c r="Q220" s="76"/>
      <c r="R220" s="75">
        <v>1000</v>
      </c>
      <c r="S220" s="75">
        <v>1409</v>
      </c>
    </row>
    <row r="221" spans="1:20" ht="15" customHeight="1" x14ac:dyDescent="0.2">
      <c r="A221" s="171" t="s">
        <v>574</v>
      </c>
      <c r="D221" s="132"/>
      <c r="E221" s="155"/>
      <c r="F221" s="156"/>
      <c r="G221" s="155"/>
      <c r="I221" s="133"/>
      <c r="J221" s="133"/>
      <c r="K221" s="133"/>
      <c r="P221" s="76"/>
      <c r="Q221" s="76"/>
      <c r="R221" s="75"/>
      <c r="S221" s="75"/>
    </row>
    <row r="222" spans="1:20" ht="15" customHeight="1" x14ac:dyDescent="0.2">
      <c r="A222" s="77" t="s">
        <v>527</v>
      </c>
      <c r="D222" s="132" t="s">
        <v>94</v>
      </c>
      <c r="E222" s="155"/>
      <c r="F222" s="156"/>
      <c r="G222" s="155"/>
      <c r="I222" s="133"/>
      <c r="J222" s="133"/>
      <c r="K222" s="133"/>
      <c r="P222" s="76">
        <v>20400</v>
      </c>
      <c r="Q222" s="76"/>
      <c r="R222" s="76">
        <v>35798</v>
      </c>
      <c r="S222" s="76">
        <v>55955</v>
      </c>
    </row>
    <row r="223" spans="1:20" ht="15" customHeight="1" x14ac:dyDescent="0.2">
      <c r="A223" s="77" t="s">
        <v>528</v>
      </c>
      <c r="D223" s="132" t="s">
        <v>96</v>
      </c>
      <c r="E223" s="155"/>
      <c r="F223" s="156"/>
      <c r="G223" s="155"/>
      <c r="I223" s="133"/>
      <c r="J223" s="133"/>
      <c r="K223" s="133"/>
      <c r="P223" s="76">
        <v>1560</v>
      </c>
      <c r="Q223" s="76"/>
      <c r="R223" s="76">
        <v>2739</v>
      </c>
      <c r="S223" s="76">
        <f>S222*0.0765</f>
        <v>4280.5574999999999</v>
      </c>
    </row>
    <row r="224" spans="1:20" ht="15" customHeight="1" x14ac:dyDescent="0.2">
      <c r="A224" s="77" t="s">
        <v>529</v>
      </c>
      <c r="D224" s="132" t="s">
        <v>71</v>
      </c>
      <c r="E224" s="155"/>
      <c r="F224" s="156"/>
      <c r="G224" s="155"/>
      <c r="I224" s="133"/>
      <c r="J224" s="133"/>
      <c r="K224" s="133"/>
      <c r="P224" s="76">
        <v>1489</v>
      </c>
      <c r="Q224" s="76"/>
      <c r="R224" s="76">
        <v>2864</v>
      </c>
      <c r="S224" s="76">
        <v>4740</v>
      </c>
    </row>
    <row r="225" spans="1:22" ht="15" customHeight="1" x14ac:dyDescent="0.2">
      <c r="A225" s="157" t="s">
        <v>689</v>
      </c>
      <c r="D225" s="158" t="s">
        <v>634</v>
      </c>
      <c r="E225" s="155"/>
      <c r="F225" s="156"/>
      <c r="G225" s="155"/>
      <c r="I225" s="133"/>
      <c r="J225" s="133"/>
      <c r="K225" s="133"/>
      <c r="P225" s="76"/>
      <c r="Q225" s="76"/>
      <c r="R225" s="76"/>
      <c r="S225" s="76">
        <v>10500</v>
      </c>
    </row>
    <row r="226" spans="1:22" ht="15" customHeight="1" x14ac:dyDescent="0.2">
      <c r="A226" s="77" t="s">
        <v>566</v>
      </c>
      <c r="D226" s="132" t="s">
        <v>567</v>
      </c>
      <c r="E226" s="155"/>
      <c r="F226" s="156"/>
      <c r="G226" s="155"/>
      <c r="I226" s="133"/>
      <c r="J226" s="133"/>
      <c r="K226" s="133"/>
      <c r="P226" s="76"/>
      <c r="Q226" s="76"/>
      <c r="R226" s="76">
        <v>4087</v>
      </c>
      <c r="S226" s="76">
        <v>525</v>
      </c>
    </row>
    <row r="227" spans="1:22" ht="15" customHeight="1" x14ac:dyDescent="0.2">
      <c r="A227" s="77" t="s">
        <v>530</v>
      </c>
      <c r="D227" s="132" t="s">
        <v>82</v>
      </c>
      <c r="E227" s="155"/>
      <c r="F227" s="156"/>
      <c r="G227" s="155"/>
      <c r="I227" s="133"/>
      <c r="J227" s="133"/>
      <c r="K227" s="133"/>
      <c r="P227" s="76">
        <v>951.61</v>
      </c>
      <c r="Q227" s="76"/>
      <c r="R227" s="76">
        <v>1750</v>
      </c>
      <c r="S227" s="76">
        <v>2000</v>
      </c>
    </row>
    <row r="228" spans="1:22" ht="15" customHeight="1" x14ac:dyDescent="0.2">
      <c r="A228" s="186" t="s">
        <v>763</v>
      </c>
      <c r="D228" s="179" t="s">
        <v>764</v>
      </c>
      <c r="E228" s="155"/>
      <c r="F228" s="156"/>
      <c r="G228" s="155"/>
      <c r="I228" s="133"/>
      <c r="J228" s="133"/>
      <c r="K228" s="133"/>
      <c r="P228" s="76"/>
      <c r="Q228" s="76"/>
      <c r="R228" s="76"/>
      <c r="S228" s="76">
        <v>3800</v>
      </c>
    </row>
    <row r="229" spans="1:22" ht="15" customHeight="1" x14ac:dyDescent="0.2">
      <c r="A229" s="171" t="s">
        <v>573</v>
      </c>
      <c r="D229" s="132"/>
      <c r="E229" s="155"/>
      <c r="F229" s="156"/>
      <c r="G229" s="155"/>
      <c r="I229" s="133"/>
      <c r="J229" s="133"/>
      <c r="K229" s="133"/>
      <c r="P229" s="76"/>
      <c r="Q229" s="76"/>
      <c r="S229" s="192"/>
    </row>
    <row r="230" spans="1:22" ht="15" customHeight="1" x14ac:dyDescent="0.2">
      <c r="A230" s="77" t="s">
        <v>186</v>
      </c>
      <c r="D230" s="132" t="s">
        <v>67</v>
      </c>
      <c r="E230" s="155"/>
      <c r="F230" s="156"/>
      <c r="G230" s="155"/>
      <c r="I230" s="133">
        <v>100</v>
      </c>
      <c r="J230" s="133">
        <v>1400</v>
      </c>
      <c r="K230" s="133">
        <v>1400</v>
      </c>
      <c r="L230" s="133">
        <v>1400</v>
      </c>
      <c r="M230" s="133">
        <v>29364</v>
      </c>
      <c r="N230" s="76">
        <v>34939</v>
      </c>
      <c r="P230" s="76">
        <v>25247.91</v>
      </c>
      <c r="Q230" s="76"/>
      <c r="R230" s="76">
        <v>43875</v>
      </c>
      <c r="S230" s="76">
        <v>77650</v>
      </c>
    </row>
    <row r="231" spans="1:22" ht="15" customHeight="1" x14ac:dyDescent="0.2">
      <c r="A231" s="77" t="s">
        <v>187</v>
      </c>
      <c r="D231" s="132" t="s">
        <v>169</v>
      </c>
      <c r="E231" s="155"/>
      <c r="F231" s="156"/>
      <c r="G231" s="155"/>
      <c r="I231" s="133">
        <v>1000</v>
      </c>
      <c r="J231" s="133">
        <v>1000</v>
      </c>
      <c r="K231" s="133">
        <v>1000</v>
      </c>
      <c r="L231" s="133">
        <v>1000</v>
      </c>
      <c r="M231" s="133">
        <f>0.08*M230</f>
        <v>2349.12</v>
      </c>
      <c r="N231" s="76">
        <v>2795</v>
      </c>
      <c r="P231" s="76">
        <v>1879.63</v>
      </c>
      <c r="Q231" s="76"/>
      <c r="R231" s="76">
        <v>3356</v>
      </c>
      <c r="S231" s="76">
        <v>5941</v>
      </c>
    </row>
    <row r="232" spans="1:22" ht="15" customHeight="1" x14ac:dyDescent="0.2">
      <c r="A232" s="77" t="s">
        <v>188</v>
      </c>
      <c r="D232" s="132" t="s">
        <v>71</v>
      </c>
      <c r="E232" s="155"/>
      <c r="F232" s="156"/>
      <c r="G232" s="155"/>
      <c r="I232" s="133">
        <v>1200</v>
      </c>
      <c r="J232" s="133">
        <v>500</v>
      </c>
      <c r="K232" s="133">
        <v>595</v>
      </c>
      <c r="L232" s="133">
        <v>695</v>
      </c>
      <c r="M232" s="133">
        <f>0.18*M230</f>
        <v>5285.5199999999995</v>
      </c>
      <c r="N232" s="76">
        <v>2620</v>
      </c>
      <c r="P232" s="76">
        <v>1821.89</v>
      </c>
      <c r="Q232" s="76"/>
      <c r="R232" s="76">
        <v>3510</v>
      </c>
      <c r="S232" s="76">
        <v>6577</v>
      </c>
    </row>
    <row r="233" spans="1:22" ht="15" customHeight="1" x14ac:dyDescent="0.2">
      <c r="A233" s="77" t="s">
        <v>189</v>
      </c>
      <c r="D233" s="132" t="s">
        <v>73</v>
      </c>
      <c r="E233" s="155"/>
      <c r="F233" s="156"/>
      <c r="G233" s="155"/>
      <c r="I233" s="133">
        <v>1500</v>
      </c>
      <c r="J233" s="133">
        <v>2000</v>
      </c>
      <c r="K233" s="133">
        <v>2100</v>
      </c>
      <c r="L233" s="133">
        <v>2200</v>
      </c>
      <c r="M233" s="133">
        <v>2050</v>
      </c>
      <c r="N233" s="76">
        <v>1700</v>
      </c>
      <c r="P233" s="76">
        <v>1379.89</v>
      </c>
      <c r="Q233" s="76"/>
      <c r="R233" s="76">
        <v>4150</v>
      </c>
      <c r="S233" s="76">
        <v>10500</v>
      </c>
    </row>
    <row r="234" spans="1:22" ht="15" customHeight="1" x14ac:dyDescent="0.2">
      <c r="A234" s="77" t="s">
        <v>190</v>
      </c>
      <c r="D234" s="132" t="s">
        <v>75</v>
      </c>
      <c r="E234" s="155"/>
      <c r="F234" s="156"/>
      <c r="G234" s="155"/>
      <c r="I234" s="133"/>
      <c r="J234" s="133"/>
      <c r="K234" s="133"/>
      <c r="N234" s="76">
        <v>250</v>
      </c>
      <c r="P234" s="76">
        <v>146.88</v>
      </c>
      <c r="Q234" s="76"/>
      <c r="R234" s="76">
        <v>250</v>
      </c>
      <c r="S234" s="76">
        <v>238</v>
      </c>
    </row>
    <row r="235" spans="1:22" ht="15" customHeight="1" x14ac:dyDescent="0.2">
      <c r="A235" s="77" t="s">
        <v>635</v>
      </c>
      <c r="D235" s="132" t="s">
        <v>671</v>
      </c>
      <c r="E235" s="155"/>
      <c r="F235" s="156"/>
      <c r="G235" s="155"/>
      <c r="I235" s="133"/>
      <c r="J235" s="133"/>
      <c r="K235" s="133"/>
      <c r="P235" s="76"/>
      <c r="Q235" s="76"/>
      <c r="R235" s="76"/>
      <c r="S235" s="76">
        <v>4500</v>
      </c>
    </row>
    <row r="236" spans="1:22" ht="15" customHeight="1" x14ac:dyDescent="0.2">
      <c r="A236" s="77" t="s">
        <v>670</v>
      </c>
      <c r="D236" s="132" t="s">
        <v>672</v>
      </c>
      <c r="E236" s="155"/>
      <c r="F236" s="156"/>
      <c r="G236" s="155"/>
      <c r="I236" s="133"/>
      <c r="J236" s="133"/>
      <c r="K236" s="133"/>
      <c r="P236" s="76"/>
      <c r="Q236" s="76"/>
      <c r="R236" s="76"/>
      <c r="S236" s="76">
        <v>4500</v>
      </c>
    </row>
    <row r="237" spans="1:22" ht="15" customHeight="1" x14ac:dyDescent="0.2">
      <c r="A237" s="77" t="s">
        <v>191</v>
      </c>
      <c r="D237" s="132" t="s">
        <v>82</v>
      </c>
      <c r="E237" s="155"/>
      <c r="F237" s="156"/>
      <c r="G237" s="155"/>
      <c r="I237" s="133">
        <v>1000</v>
      </c>
      <c r="J237" s="133">
        <v>700</v>
      </c>
      <c r="K237" s="133">
        <v>735</v>
      </c>
      <c r="L237" s="133">
        <v>785</v>
      </c>
      <c r="M237" s="133">
        <v>2500</v>
      </c>
      <c r="N237" s="76">
        <v>2924</v>
      </c>
      <c r="P237" s="76">
        <v>1085.3800000000001</v>
      </c>
      <c r="Q237" s="76"/>
      <c r="R237" s="75">
        <v>4150</v>
      </c>
      <c r="S237" s="75">
        <v>5500</v>
      </c>
      <c r="V237" s="184" t="s">
        <v>182</v>
      </c>
    </row>
    <row r="238" spans="1:22" ht="15" customHeight="1" x14ac:dyDescent="0.2">
      <c r="A238" s="77" t="s">
        <v>192</v>
      </c>
      <c r="D238" s="132" t="s">
        <v>193</v>
      </c>
      <c r="E238" s="155"/>
      <c r="F238" s="156"/>
      <c r="G238" s="155"/>
      <c r="I238" s="133"/>
      <c r="J238" s="133"/>
      <c r="K238" s="133"/>
      <c r="N238" s="76">
        <v>6030</v>
      </c>
      <c r="P238" s="76">
        <v>3743.67</v>
      </c>
      <c r="Q238" s="76"/>
      <c r="R238" s="75">
        <v>6500</v>
      </c>
      <c r="S238" s="75">
        <v>5500</v>
      </c>
    </row>
    <row r="239" spans="1:22" ht="15" customHeight="1" x14ac:dyDescent="0.2">
      <c r="A239" s="77" t="s">
        <v>194</v>
      </c>
      <c r="D239" s="132" t="s">
        <v>84</v>
      </c>
      <c r="E239" s="155"/>
      <c r="F239" s="156"/>
      <c r="G239" s="155"/>
      <c r="I239" s="133">
        <v>1400</v>
      </c>
      <c r="J239" s="133">
        <v>1400</v>
      </c>
      <c r="K239" s="133">
        <v>1400</v>
      </c>
      <c r="L239" s="133">
        <v>1400</v>
      </c>
      <c r="M239" s="133">
        <v>1400</v>
      </c>
      <c r="N239" s="76">
        <v>1731</v>
      </c>
      <c r="P239" s="76">
        <v>274.62</v>
      </c>
      <c r="Q239" s="76"/>
      <c r="R239" s="75">
        <v>1900</v>
      </c>
      <c r="S239" s="75">
        <v>2500</v>
      </c>
    </row>
    <row r="240" spans="1:22" ht="15" customHeight="1" x14ac:dyDescent="0.2">
      <c r="A240" s="77" t="s">
        <v>195</v>
      </c>
      <c r="D240" s="132" t="s">
        <v>85</v>
      </c>
      <c r="E240" s="155"/>
      <c r="F240" s="156"/>
      <c r="G240" s="155"/>
      <c r="I240" s="133">
        <v>1400</v>
      </c>
      <c r="J240" s="133">
        <v>1400</v>
      </c>
      <c r="K240" s="133">
        <v>1400</v>
      </c>
      <c r="L240" s="133">
        <v>1400</v>
      </c>
      <c r="M240" s="133">
        <v>1000</v>
      </c>
      <c r="N240" s="76">
        <v>2500</v>
      </c>
      <c r="P240" s="76">
        <v>942.75</v>
      </c>
      <c r="Q240" s="76"/>
      <c r="R240" s="75">
        <v>3700</v>
      </c>
      <c r="S240" s="75">
        <v>3000</v>
      </c>
    </row>
    <row r="241" spans="1:19" ht="15" customHeight="1" x14ac:dyDescent="0.2">
      <c r="A241" s="77" t="s">
        <v>196</v>
      </c>
      <c r="D241" s="132" t="s">
        <v>90</v>
      </c>
      <c r="I241" s="133">
        <v>950</v>
      </c>
      <c r="J241" s="133">
        <v>950</v>
      </c>
      <c r="K241" s="133">
        <v>950</v>
      </c>
      <c r="L241" s="133">
        <v>950</v>
      </c>
      <c r="M241" s="133">
        <v>695</v>
      </c>
      <c r="N241" s="76">
        <v>1215</v>
      </c>
      <c r="P241" s="76">
        <v>659.96</v>
      </c>
      <c r="Q241" s="76"/>
      <c r="R241" s="75">
        <v>2000</v>
      </c>
      <c r="S241" s="75">
        <v>5000</v>
      </c>
    </row>
    <row r="242" spans="1:19" ht="15" customHeight="1" x14ac:dyDescent="0.2">
      <c r="A242" s="77" t="s">
        <v>197</v>
      </c>
      <c r="D242" s="132" t="s">
        <v>67</v>
      </c>
      <c r="I242" s="133"/>
      <c r="J242" s="133"/>
      <c r="K242" s="133"/>
      <c r="N242" s="76">
        <v>3600</v>
      </c>
      <c r="P242" s="76"/>
      <c r="Q242" s="76"/>
      <c r="R242" s="75">
        <v>3600</v>
      </c>
      <c r="S242" s="75">
        <v>4500</v>
      </c>
    </row>
    <row r="243" spans="1:19" ht="15" customHeight="1" x14ac:dyDescent="0.2">
      <c r="A243" s="77" t="s">
        <v>198</v>
      </c>
      <c r="D243" s="132" t="s">
        <v>85</v>
      </c>
      <c r="I243" s="133"/>
      <c r="J243" s="133"/>
      <c r="K243" s="133"/>
      <c r="N243" s="76">
        <v>1000</v>
      </c>
      <c r="P243" s="76"/>
      <c r="Q243" s="76"/>
      <c r="R243" s="75">
        <v>1000</v>
      </c>
      <c r="S243" s="75">
        <v>1000</v>
      </c>
    </row>
    <row r="244" spans="1:19" ht="15" customHeight="1" x14ac:dyDescent="0.2">
      <c r="A244" s="77" t="s">
        <v>199</v>
      </c>
      <c r="D244" s="132" t="s">
        <v>673</v>
      </c>
      <c r="E244" s="155"/>
      <c r="F244" s="156"/>
      <c r="G244" s="155"/>
      <c r="I244" s="133">
        <v>5400</v>
      </c>
      <c r="J244" s="133">
        <v>5400</v>
      </c>
      <c r="K244" s="133">
        <v>5400</v>
      </c>
      <c r="L244" s="133">
        <v>5400</v>
      </c>
      <c r="M244" s="133">
        <v>2300</v>
      </c>
      <c r="N244" s="76">
        <v>10000</v>
      </c>
      <c r="P244" s="76"/>
      <c r="Q244" s="76"/>
      <c r="R244" s="75">
        <v>10000</v>
      </c>
      <c r="S244" s="75">
        <v>10000</v>
      </c>
    </row>
    <row r="245" spans="1:19" ht="15" customHeight="1" x14ac:dyDescent="0.2">
      <c r="A245" s="77" t="s">
        <v>200</v>
      </c>
      <c r="D245" s="132" t="s">
        <v>90</v>
      </c>
      <c r="E245" s="155"/>
      <c r="F245" s="156"/>
      <c r="G245" s="155"/>
      <c r="I245" s="133">
        <v>1000</v>
      </c>
      <c r="J245" s="133">
        <v>1000</v>
      </c>
      <c r="K245" s="133">
        <v>1000</v>
      </c>
      <c r="L245" s="133">
        <v>1000</v>
      </c>
      <c r="M245" s="133">
        <v>835</v>
      </c>
      <c r="N245" s="76">
        <v>500</v>
      </c>
      <c r="P245" s="76"/>
      <c r="Q245" s="76"/>
      <c r="R245" s="75">
        <v>500</v>
      </c>
      <c r="S245" s="75">
        <v>1000</v>
      </c>
    </row>
    <row r="246" spans="1:19" ht="15" customHeight="1" x14ac:dyDescent="0.2">
      <c r="A246" s="186" t="s">
        <v>746</v>
      </c>
      <c r="D246" s="179" t="s">
        <v>747</v>
      </c>
      <c r="E246" s="155"/>
      <c r="F246" s="156"/>
      <c r="G246" s="155"/>
      <c r="I246" s="133"/>
      <c r="J246" s="133"/>
      <c r="K246" s="133"/>
      <c r="P246" s="76"/>
      <c r="Q246" s="76"/>
      <c r="R246" s="75"/>
      <c r="S246" s="75">
        <v>5000</v>
      </c>
    </row>
    <row r="247" spans="1:19" ht="15" customHeight="1" x14ac:dyDescent="0.2">
      <c r="A247" s="77" t="s">
        <v>201</v>
      </c>
      <c r="D247" s="132" t="s">
        <v>202</v>
      </c>
      <c r="E247" s="155"/>
      <c r="F247" s="156"/>
      <c r="G247" s="155"/>
      <c r="I247" s="133">
        <v>800</v>
      </c>
      <c r="J247" s="133">
        <v>800</v>
      </c>
      <c r="K247" s="133">
        <v>25000</v>
      </c>
      <c r="L247" s="133">
        <v>25000</v>
      </c>
      <c r="M247" s="133">
        <v>1400</v>
      </c>
      <c r="N247" s="76">
        <v>2000</v>
      </c>
      <c r="P247" s="76">
        <v>2000</v>
      </c>
      <c r="Q247" s="76"/>
      <c r="R247" s="75">
        <v>2000</v>
      </c>
      <c r="S247" s="75">
        <v>3000</v>
      </c>
    </row>
    <row r="248" spans="1:19" ht="15" customHeight="1" x14ac:dyDescent="0.2">
      <c r="A248" s="77" t="s">
        <v>203</v>
      </c>
      <c r="D248" s="132" t="s">
        <v>204</v>
      </c>
      <c r="E248" s="155"/>
      <c r="F248" s="156"/>
      <c r="G248" s="155"/>
      <c r="I248" s="133">
        <v>50</v>
      </c>
      <c r="J248" s="133">
        <v>50</v>
      </c>
      <c r="K248" s="133">
        <v>50</v>
      </c>
      <c r="L248" s="133">
        <v>500</v>
      </c>
      <c r="M248" s="133">
        <v>1400</v>
      </c>
      <c r="N248" s="76">
        <v>1400</v>
      </c>
      <c r="P248" s="76"/>
      <c r="Q248" s="76"/>
      <c r="R248" s="75">
        <v>1400</v>
      </c>
      <c r="S248" s="75">
        <v>1400</v>
      </c>
    </row>
    <row r="249" spans="1:19" ht="15" customHeight="1" x14ac:dyDescent="0.2">
      <c r="A249" s="132" t="s">
        <v>205</v>
      </c>
      <c r="C249" s="132"/>
      <c r="D249" s="80" t="s">
        <v>206</v>
      </c>
      <c r="E249" s="155"/>
      <c r="F249" s="156"/>
      <c r="G249" s="155"/>
      <c r="I249" s="133"/>
      <c r="J249" s="133"/>
      <c r="K249" s="133"/>
      <c r="M249" s="133">
        <v>950</v>
      </c>
      <c r="N249" s="76">
        <v>1100</v>
      </c>
      <c r="P249" s="76"/>
      <c r="Q249" s="76"/>
      <c r="R249" s="75">
        <v>1100</v>
      </c>
      <c r="S249" s="75">
        <v>1250</v>
      </c>
    </row>
    <row r="250" spans="1:19" ht="15" customHeight="1" x14ac:dyDescent="0.2">
      <c r="A250" s="77" t="s">
        <v>207</v>
      </c>
      <c r="D250" s="132" t="s">
        <v>208</v>
      </c>
      <c r="E250" s="155"/>
      <c r="F250" s="156"/>
      <c r="G250" s="155"/>
      <c r="I250" s="133"/>
      <c r="J250" s="133"/>
      <c r="K250" s="133"/>
      <c r="M250" s="133">
        <v>1000</v>
      </c>
      <c r="N250" s="76">
        <v>3000</v>
      </c>
      <c r="P250" s="76">
        <v>1459.24</v>
      </c>
      <c r="Q250" s="76"/>
      <c r="R250" s="75">
        <v>4000</v>
      </c>
      <c r="S250" s="75">
        <v>7000</v>
      </c>
    </row>
    <row r="251" spans="1:19" ht="15" customHeight="1" x14ac:dyDescent="0.2">
      <c r="A251" s="77" t="s">
        <v>668</v>
      </c>
      <c r="D251" s="132" t="s">
        <v>669</v>
      </c>
      <c r="E251" s="155"/>
      <c r="F251" s="156"/>
      <c r="G251" s="155"/>
      <c r="I251" s="133"/>
      <c r="J251" s="133"/>
      <c r="K251" s="133"/>
      <c r="P251" s="76"/>
      <c r="Q251" s="76"/>
      <c r="R251" s="75"/>
      <c r="S251" s="75">
        <v>1500</v>
      </c>
    </row>
    <row r="252" spans="1:19" ht="15" customHeight="1" x14ac:dyDescent="0.2">
      <c r="A252" s="163"/>
      <c r="E252" s="155"/>
      <c r="F252" s="156"/>
      <c r="G252" s="155"/>
      <c r="I252" s="133">
        <v>2000</v>
      </c>
      <c r="J252" s="133">
        <v>2000</v>
      </c>
      <c r="K252" s="133">
        <v>2000</v>
      </c>
      <c r="L252" s="133">
        <v>2000</v>
      </c>
      <c r="P252" s="76"/>
      <c r="Q252" s="76"/>
    </row>
    <row r="253" spans="1:19" ht="15" customHeight="1" x14ac:dyDescent="0.25">
      <c r="A253" s="177" t="s">
        <v>209</v>
      </c>
      <c r="E253" s="155"/>
      <c r="F253" s="156"/>
      <c r="G253" s="155"/>
      <c r="I253" s="133"/>
      <c r="J253" s="133"/>
      <c r="K253" s="133"/>
      <c r="M253" s="133">
        <f>SUM(M220:M252)</f>
        <v>53528.639999999999</v>
      </c>
      <c r="N253" s="76">
        <f>SUM(N220:N252)</f>
        <v>80304</v>
      </c>
      <c r="P253" s="76">
        <f>SUM(P220:P252)</f>
        <v>65042.429999999993</v>
      </c>
      <c r="Q253" s="76"/>
      <c r="R253" s="178">
        <f>SUM(R220:R252)</f>
        <v>145229</v>
      </c>
      <c r="S253" s="178">
        <f>SUM(S220:S252)</f>
        <v>250265.5575</v>
      </c>
    </row>
    <row r="254" spans="1:19" ht="15" customHeight="1" x14ac:dyDescent="0.2">
      <c r="A254" s="163"/>
      <c r="E254" s="155"/>
      <c r="F254" s="156"/>
      <c r="G254" s="155"/>
      <c r="I254" s="133"/>
      <c r="J254" s="133"/>
      <c r="K254" s="133"/>
      <c r="P254" s="76"/>
      <c r="Q254" s="76"/>
    </row>
    <row r="255" spans="1:19" ht="15" customHeight="1" x14ac:dyDescent="0.2">
      <c r="A255" s="163"/>
      <c r="E255" s="155"/>
      <c r="F255" s="156"/>
      <c r="G255" s="155"/>
      <c r="I255" s="133"/>
      <c r="J255" s="133"/>
      <c r="K255" s="133"/>
      <c r="P255" s="76"/>
      <c r="Q255" s="76"/>
    </row>
    <row r="256" spans="1:19" ht="15" customHeight="1" x14ac:dyDescent="0.2">
      <c r="A256" s="163"/>
      <c r="E256" s="155"/>
      <c r="F256" s="156"/>
      <c r="G256" s="155"/>
      <c r="I256" s="133"/>
      <c r="J256" s="133"/>
      <c r="K256" s="133"/>
      <c r="P256" s="76"/>
      <c r="Q256" s="76"/>
    </row>
    <row r="257" spans="1:20" ht="15" customHeight="1" x14ac:dyDescent="0.2">
      <c r="A257" s="163"/>
      <c r="E257" s="155"/>
      <c r="F257" s="156"/>
      <c r="G257" s="155"/>
      <c r="I257" s="133"/>
      <c r="J257" s="133"/>
      <c r="K257" s="133"/>
      <c r="P257" s="76"/>
      <c r="Q257" s="76"/>
    </row>
    <row r="258" spans="1:20" ht="15" customHeight="1" x14ac:dyDescent="0.2">
      <c r="A258" s="202" t="s">
        <v>575</v>
      </c>
      <c r="B258" s="202"/>
      <c r="C258" s="202"/>
      <c r="D258" s="202"/>
      <c r="E258" s="202"/>
      <c r="F258" s="202"/>
      <c r="G258" s="202"/>
      <c r="H258" s="202"/>
      <c r="I258" s="202"/>
      <c r="J258" s="202"/>
      <c r="K258" s="202"/>
      <c r="L258" s="202"/>
      <c r="M258" s="202"/>
      <c r="N258" s="202"/>
      <c r="O258" s="202"/>
      <c r="P258" s="202"/>
      <c r="Q258" s="202"/>
      <c r="R258" s="202"/>
      <c r="S258" s="202"/>
    </row>
    <row r="259" spans="1:20" ht="15" customHeight="1" x14ac:dyDescent="0.2">
      <c r="A259" s="196"/>
      <c r="B259" s="196"/>
      <c r="C259" s="196"/>
      <c r="D259" s="196"/>
      <c r="E259" s="196"/>
      <c r="F259" s="196"/>
      <c r="G259" s="196"/>
      <c r="H259" s="196"/>
      <c r="I259" s="196"/>
      <c r="J259" s="196"/>
      <c r="K259" s="196"/>
      <c r="L259" s="196"/>
      <c r="M259" s="196"/>
      <c r="N259" s="196"/>
      <c r="O259" s="196"/>
      <c r="P259" s="196"/>
      <c r="Q259" s="196"/>
      <c r="R259" s="196"/>
      <c r="S259" s="196"/>
    </row>
    <row r="260" spans="1:20" ht="15" customHeight="1" x14ac:dyDescent="0.2">
      <c r="A260" s="171" t="s">
        <v>210</v>
      </c>
      <c r="E260" s="155"/>
      <c r="F260" s="156"/>
      <c r="G260" s="155"/>
      <c r="I260" s="133">
        <v>100</v>
      </c>
      <c r="J260" s="133">
        <v>100</v>
      </c>
      <c r="K260" s="133">
        <v>100</v>
      </c>
      <c r="L260" s="133">
        <v>100</v>
      </c>
      <c r="P260" s="76"/>
      <c r="Q260" s="76"/>
    </row>
    <row r="261" spans="1:20" ht="15" customHeight="1" x14ac:dyDescent="0.2">
      <c r="A261" s="176" t="s">
        <v>211</v>
      </c>
      <c r="D261" s="80" t="s">
        <v>99</v>
      </c>
      <c r="E261" s="155"/>
      <c r="F261" s="156"/>
      <c r="G261" s="155"/>
      <c r="I261" s="133"/>
      <c r="J261" s="133"/>
      <c r="K261" s="133"/>
      <c r="N261" s="76">
        <v>1000</v>
      </c>
      <c r="P261" s="76"/>
      <c r="Q261" s="76"/>
      <c r="R261" s="75">
        <v>1000</v>
      </c>
      <c r="S261" s="75">
        <v>2000</v>
      </c>
    </row>
    <row r="262" spans="1:20" ht="15" customHeight="1" x14ac:dyDescent="0.2">
      <c r="A262" s="176" t="s">
        <v>212</v>
      </c>
      <c r="D262" s="80" t="s">
        <v>130</v>
      </c>
      <c r="E262" s="155"/>
      <c r="F262" s="156"/>
      <c r="G262" s="155"/>
      <c r="I262" s="133"/>
      <c r="J262" s="133"/>
      <c r="K262" s="133"/>
      <c r="N262" s="76">
        <v>1500</v>
      </c>
      <c r="P262" s="76">
        <v>698.83</v>
      </c>
      <c r="Q262" s="76"/>
      <c r="R262" s="76">
        <v>1000</v>
      </c>
      <c r="S262" s="76">
        <v>1200</v>
      </c>
    </row>
    <row r="263" spans="1:20" ht="15" customHeight="1" x14ac:dyDescent="0.2">
      <c r="A263" s="77" t="s">
        <v>213</v>
      </c>
      <c r="D263" s="132" t="s">
        <v>214</v>
      </c>
      <c r="E263" s="155"/>
      <c r="F263" s="156"/>
      <c r="G263" s="155"/>
      <c r="I263" s="164">
        <v>75</v>
      </c>
      <c r="J263" s="164">
        <v>75</v>
      </c>
      <c r="K263" s="164">
        <v>75</v>
      </c>
      <c r="L263" s="133">
        <v>150</v>
      </c>
      <c r="M263" s="133">
        <v>2000</v>
      </c>
      <c r="N263" s="76">
        <v>2000</v>
      </c>
      <c r="P263" s="76"/>
      <c r="Q263" s="76"/>
      <c r="R263" s="75">
        <v>2000</v>
      </c>
      <c r="S263" s="75">
        <v>2500</v>
      </c>
    </row>
    <row r="264" spans="1:20" ht="15" customHeight="1" x14ac:dyDescent="0.2">
      <c r="A264" s="77"/>
      <c r="D264" s="132"/>
      <c r="E264" s="155"/>
      <c r="F264" s="156"/>
      <c r="G264" s="155"/>
      <c r="I264" s="164"/>
      <c r="J264" s="164"/>
      <c r="K264" s="164"/>
      <c r="P264" s="76"/>
      <c r="Q264" s="76"/>
      <c r="R264" s="75"/>
      <c r="S264" s="75"/>
    </row>
    <row r="265" spans="1:20" ht="15" customHeight="1" x14ac:dyDescent="0.2">
      <c r="A265" s="171" t="s">
        <v>215</v>
      </c>
      <c r="E265" s="155"/>
      <c r="F265" s="156"/>
      <c r="G265" s="155"/>
      <c r="I265" s="133"/>
      <c r="J265" s="133"/>
      <c r="K265" s="133"/>
      <c r="P265" s="76"/>
      <c r="Q265" s="76"/>
      <c r="R265" s="76"/>
      <c r="S265" s="76"/>
    </row>
    <row r="266" spans="1:20" ht="15" customHeight="1" x14ac:dyDescent="0.2">
      <c r="A266" s="77" t="s">
        <v>216</v>
      </c>
      <c r="D266" s="80" t="s">
        <v>94</v>
      </c>
      <c r="E266" s="155"/>
      <c r="F266" s="156"/>
      <c r="G266" s="155"/>
      <c r="I266" s="133"/>
      <c r="J266" s="133"/>
      <c r="K266" s="133"/>
      <c r="N266" s="76">
        <v>4500</v>
      </c>
      <c r="P266" s="76">
        <v>2229.7600000000002</v>
      </c>
      <c r="Q266" s="76"/>
      <c r="R266" s="76">
        <v>5000</v>
      </c>
      <c r="S266" s="76">
        <v>9500</v>
      </c>
    </row>
    <row r="267" spans="1:20" ht="15" customHeight="1" x14ac:dyDescent="0.2">
      <c r="A267" s="77" t="s">
        <v>217</v>
      </c>
      <c r="D267" s="132" t="s">
        <v>176</v>
      </c>
      <c r="E267" s="155"/>
      <c r="F267" s="156"/>
      <c r="G267" s="155"/>
      <c r="I267" s="133">
        <f>SUM(I252:I263)</f>
        <v>2175</v>
      </c>
      <c r="J267" s="133">
        <f>SUM(J252:J263)</f>
        <v>2175</v>
      </c>
      <c r="K267" s="133">
        <v>2775</v>
      </c>
      <c r="L267" s="133">
        <f>SUM(L252:L265)</f>
        <v>2250</v>
      </c>
      <c r="M267" s="133">
        <v>700</v>
      </c>
      <c r="N267" s="76">
        <v>1500</v>
      </c>
      <c r="P267" s="76">
        <v>37.700000000000003</v>
      </c>
      <c r="Q267" s="76"/>
      <c r="R267" s="76">
        <v>1500</v>
      </c>
      <c r="S267" s="76">
        <v>1000</v>
      </c>
    </row>
    <row r="268" spans="1:20" ht="15" customHeight="1" x14ac:dyDescent="0.2">
      <c r="A268" s="77" t="s">
        <v>218</v>
      </c>
      <c r="D268" s="132" t="s">
        <v>82</v>
      </c>
      <c r="I268" s="133"/>
      <c r="J268" s="133"/>
      <c r="K268" s="133"/>
      <c r="M268" s="133">
        <v>150</v>
      </c>
      <c r="N268" s="76">
        <v>150</v>
      </c>
      <c r="P268" s="76"/>
      <c r="Q268" s="76"/>
      <c r="R268" s="75">
        <v>150</v>
      </c>
      <c r="S268" s="75">
        <v>500</v>
      </c>
    </row>
    <row r="269" spans="1:20" ht="15" customHeight="1" x14ac:dyDescent="0.2">
      <c r="A269" s="77" t="s">
        <v>219</v>
      </c>
      <c r="D269" s="132" t="s">
        <v>220</v>
      </c>
      <c r="E269" s="155"/>
      <c r="F269" s="156"/>
      <c r="G269" s="155"/>
      <c r="I269" s="133"/>
      <c r="J269" s="133"/>
      <c r="K269" s="133"/>
      <c r="M269" s="133">
        <v>100</v>
      </c>
      <c r="N269" s="76">
        <v>200</v>
      </c>
      <c r="P269" s="76">
        <v>900</v>
      </c>
      <c r="Q269" s="76"/>
      <c r="R269" s="76">
        <v>1000</v>
      </c>
      <c r="S269" s="76">
        <v>500</v>
      </c>
    </row>
    <row r="270" spans="1:20" ht="15" customHeight="1" x14ac:dyDescent="0.2">
      <c r="A270" s="77" t="s">
        <v>221</v>
      </c>
      <c r="D270" s="132" t="s">
        <v>222</v>
      </c>
      <c r="E270" s="155"/>
      <c r="F270" s="156"/>
      <c r="G270" s="155"/>
      <c r="I270" s="133"/>
      <c r="J270" s="133"/>
      <c r="K270" s="133"/>
      <c r="M270" s="133">
        <v>150</v>
      </c>
      <c r="N270" s="76">
        <v>150</v>
      </c>
      <c r="P270" s="76">
        <v>30</v>
      </c>
      <c r="Q270" s="76"/>
      <c r="R270" s="76">
        <v>150</v>
      </c>
      <c r="S270" s="76">
        <v>500</v>
      </c>
    </row>
    <row r="271" spans="1:20" ht="15" customHeight="1" x14ac:dyDescent="0.2">
      <c r="A271" s="163"/>
      <c r="E271" s="155"/>
      <c r="F271" s="156"/>
      <c r="G271" s="155"/>
      <c r="I271" s="133">
        <v>17000</v>
      </c>
      <c r="J271" s="133">
        <v>16480</v>
      </c>
      <c r="K271" s="133">
        <v>16810</v>
      </c>
      <c r="L271" s="133">
        <v>17482</v>
      </c>
      <c r="P271" s="76"/>
      <c r="Q271" s="76"/>
    </row>
    <row r="272" spans="1:20" ht="15" customHeight="1" x14ac:dyDescent="0.25">
      <c r="A272" s="177" t="s">
        <v>223</v>
      </c>
      <c r="I272" s="133">
        <v>750</v>
      </c>
      <c r="J272" s="133">
        <v>750</v>
      </c>
      <c r="K272" s="133">
        <v>400</v>
      </c>
      <c r="L272" s="133">
        <v>400</v>
      </c>
      <c r="M272" s="133">
        <f>SUM(M263:M271)</f>
        <v>3100</v>
      </c>
      <c r="N272" s="76">
        <f>SUM(N261:N271)</f>
        <v>11000</v>
      </c>
      <c r="O272" s="133">
        <f>N253+N272</f>
        <v>91304</v>
      </c>
      <c r="P272" s="76">
        <f>SUM(P261:P271)</f>
        <v>3896.29</v>
      </c>
      <c r="Q272" s="76"/>
      <c r="R272" s="178">
        <f>SUM(R261:R271)</f>
        <v>11800</v>
      </c>
      <c r="S272" s="178">
        <f>SUM(S261:S271)</f>
        <v>17700</v>
      </c>
      <c r="T272" s="133">
        <f>S272+S253</f>
        <v>267965.5575</v>
      </c>
    </row>
    <row r="273" spans="1:19" ht="15" customHeight="1" x14ac:dyDescent="0.2">
      <c r="A273" s="171"/>
      <c r="I273" s="133"/>
      <c r="J273" s="133"/>
      <c r="K273" s="133"/>
      <c r="P273" s="76"/>
      <c r="Q273" s="76"/>
    </row>
    <row r="274" spans="1:19" ht="15" customHeight="1" x14ac:dyDescent="0.2">
      <c r="E274" s="155"/>
      <c r="F274" s="156"/>
      <c r="G274" s="155"/>
      <c r="I274" s="133">
        <v>19768</v>
      </c>
      <c r="J274" s="133">
        <v>15000</v>
      </c>
      <c r="K274" s="133">
        <v>17500</v>
      </c>
      <c r="L274" s="133">
        <v>17500</v>
      </c>
      <c r="P274" s="76"/>
      <c r="Q274" s="76"/>
    </row>
    <row r="275" spans="1:19" ht="15" customHeight="1" x14ac:dyDescent="0.2">
      <c r="A275" s="202" t="s">
        <v>576</v>
      </c>
      <c r="B275" s="202"/>
      <c r="C275" s="202"/>
      <c r="D275" s="202"/>
      <c r="E275" s="202"/>
      <c r="F275" s="202"/>
      <c r="G275" s="202"/>
      <c r="H275" s="202"/>
      <c r="I275" s="202"/>
      <c r="J275" s="202"/>
      <c r="K275" s="202"/>
      <c r="L275" s="202"/>
      <c r="M275" s="202"/>
      <c r="N275" s="202"/>
      <c r="O275" s="202"/>
      <c r="P275" s="202"/>
      <c r="Q275" s="202"/>
      <c r="R275" s="202"/>
      <c r="S275" s="202"/>
    </row>
    <row r="276" spans="1:19" ht="15" customHeight="1" x14ac:dyDescent="0.2">
      <c r="A276" s="196"/>
      <c r="B276" s="196"/>
      <c r="C276" s="196"/>
      <c r="D276" s="196"/>
      <c r="E276" s="196"/>
      <c r="F276" s="196"/>
      <c r="G276" s="196"/>
      <c r="H276" s="196"/>
      <c r="I276" s="196"/>
      <c r="J276" s="196"/>
      <c r="K276" s="196"/>
      <c r="L276" s="196"/>
      <c r="M276" s="196"/>
      <c r="N276" s="196"/>
      <c r="O276" s="196"/>
      <c r="P276" s="196"/>
      <c r="Q276" s="196"/>
      <c r="R276" s="196"/>
      <c r="S276" s="196"/>
    </row>
    <row r="277" spans="1:19" ht="15" customHeight="1" x14ac:dyDescent="0.2">
      <c r="A277" s="171" t="s">
        <v>224</v>
      </c>
      <c r="E277" s="155"/>
      <c r="F277" s="156"/>
      <c r="G277" s="155"/>
      <c r="I277" s="133">
        <v>50</v>
      </c>
      <c r="J277" s="133">
        <v>100</v>
      </c>
      <c r="K277" s="133">
        <v>100</v>
      </c>
      <c r="L277" s="133">
        <v>328</v>
      </c>
      <c r="P277" s="76"/>
      <c r="Q277" s="76"/>
    </row>
    <row r="278" spans="1:19" ht="15" customHeight="1" x14ac:dyDescent="0.2">
      <c r="A278" s="77" t="s">
        <v>225</v>
      </c>
      <c r="D278" s="80" t="s">
        <v>85</v>
      </c>
      <c r="E278" s="155"/>
      <c r="F278" s="156"/>
      <c r="G278" s="155"/>
      <c r="I278" s="133"/>
      <c r="J278" s="133"/>
      <c r="K278" s="133"/>
      <c r="N278" s="76">
        <v>500</v>
      </c>
      <c r="P278" s="76"/>
      <c r="Q278" s="76"/>
      <c r="R278" s="75">
        <v>500</v>
      </c>
      <c r="S278" s="75">
        <v>7000</v>
      </c>
    </row>
    <row r="279" spans="1:19" ht="15" customHeight="1" x14ac:dyDescent="0.2">
      <c r="A279" s="77" t="s">
        <v>226</v>
      </c>
      <c r="D279" s="132" t="s">
        <v>227</v>
      </c>
      <c r="E279" s="155"/>
      <c r="F279" s="156"/>
      <c r="G279" s="155"/>
      <c r="I279" s="133"/>
      <c r="J279" s="133"/>
      <c r="K279" s="133"/>
      <c r="M279" s="133">
        <v>16000</v>
      </c>
      <c r="N279" s="76">
        <v>16000</v>
      </c>
      <c r="P279" s="76">
        <v>8000</v>
      </c>
      <c r="Q279" s="76"/>
      <c r="R279" s="75">
        <v>16800</v>
      </c>
      <c r="S279" s="75">
        <v>25000</v>
      </c>
    </row>
    <row r="280" spans="1:19" ht="15" customHeight="1" x14ac:dyDescent="0.2">
      <c r="A280" s="77" t="s">
        <v>228</v>
      </c>
      <c r="D280" s="132" t="s">
        <v>229</v>
      </c>
      <c r="E280" s="155"/>
      <c r="F280" s="156"/>
      <c r="G280" s="155"/>
      <c r="I280" s="133"/>
      <c r="J280" s="133"/>
      <c r="K280" s="133"/>
      <c r="M280" s="133">
        <v>17500</v>
      </c>
      <c r="N280" s="76">
        <v>17500</v>
      </c>
      <c r="P280" s="76"/>
      <c r="Q280" s="76"/>
      <c r="R280" s="75">
        <v>25000</v>
      </c>
      <c r="S280" s="75">
        <v>33000</v>
      </c>
    </row>
    <row r="281" spans="1:19" ht="15" customHeight="1" x14ac:dyDescent="0.2">
      <c r="A281" s="77" t="s">
        <v>230</v>
      </c>
      <c r="D281" s="132" t="s">
        <v>231</v>
      </c>
      <c r="E281" s="155"/>
      <c r="F281" s="156"/>
      <c r="G281" s="155"/>
      <c r="I281" s="133">
        <v>3500</v>
      </c>
      <c r="J281" s="133">
        <v>7328</v>
      </c>
      <c r="K281" s="133">
        <v>7328</v>
      </c>
      <c r="L281" s="133">
        <v>7328</v>
      </c>
      <c r="M281" s="133">
        <v>355</v>
      </c>
      <c r="N281" s="76">
        <v>385</v>
      </c>
      <c r="P281" s="76">
        <v>385</v>
      </c>
      <c r="Q281" s="76"/>
      <c r="R281" s="76">
        <v>536</v>
      </c>
      <c r="S281" s="76">
        <v>620</v>
      </c>
    </row>
    <row r="282" spans="1:19" ht="15" customHeight="1" x14ac:dyDescent="0.2">
      <c r="A282" s="77"/>
      <c r="D282" s="132"/>
      <c r="E282" s="155"/>
      <c r="F282" s="156"/>
      <c r="G282" s="155"/>
      <c r="I282" s="133"/>
      <c r="J282" s="133"/>
      <c r="K282" s="133"/>
      <c r="P282" s="76"/>
      <c r="Q282" s="76"/>
      <c r="R282" s="76"/>
      <c r="S282" s="76"/>
    </row>
    <row r="283" spans="1:19" ht="15" customHeight="1" x14ac:dyDescent="0.2">
      <c r="A283" s="171" t="s">
        <v>232</v>
      </c>
      <c r="E283" s="155"/>
      <c r="F283" s="156"/>
      <c r="G283" s="155"/>
      <c r="I283" s="133"/>
      <c r="J283" s="133"/>
      <c r="K283" s="133"/>
      <c r="P283" s="76"/>
      <c r="Q283" s="76"/>
      <c r="R283" s="75"/>
      <c r="S283" s="75"/>
    </row>
    <row r="284" spans="1:19" ht="15" customHeight="1" x14ac:dyDescent="0.2">
      <c r="A284" s="77" t="s">
        <v>233</v>
      </c>
      <c r="D284" s="158" t="s">
        <v>703</v>
      </c>
      <c r="E284" s="155"/>
      <c r="F284" s="156"/>
      <c r="G284" s="155"/>
      <c r="I284" s="164">
        <v>800</v>
      </c>
      <c r="J284" s="164">
        <v>1000</v>
      </c>
      <c r="K284" s="164">
        <v>1000</v>
      </c>
      <c r="L284" s="133">
        <v>1000</v>
      </c>
      <c r="M284" s="133">
        <v>1500</v>
      </c>
      <c r="N284" s="76">
        <v>4000</v>
      </c>
      <c r="P284" s="76">
        <v>3000</v>
      </c>
      <c r="Q284" s="76"/>
      <c r="R284" s="76">
        <v>4200</v>
      </c>
      <c r="S284" s="76">
        <v>17467</v>
      </c>
    </row>
    <row r="285" spans="1:19" ht="15" customHeight="1" x14ac:dyDescent="0.2">
      <c r="A285" s="77"/>
      <c r="D285" s="132"/>
      <c r="E285" s="155"/>
      <c r="F285" s="156"/>
      <c r="G285" s="155"/>
      <c r="I285" s="164"/>
      <c r="J285" s="164"/>
      <c r="K285" s="164"/>
      <c r="P285" s="76"/>
      <c r="Q285" s="76"/>
      <c r="R285" s="76"/>
      <c r="S285" s="76"/>
    </row>
    <row r="286" spans="1:19" ht="15" customHeight="1" x14ac:dyDescent="0.2">
      <c r="A286" s="171" t="s">
        <v>234</v>
      </c>
      <c r="E286" s="155"/>
      <c r="F286" s="156"/>
      <c r="G286" s="155"/>
      <c r="I286" s="133"/>
      <c r="J286" s="133"/>
      <c r="K286" s="133"/>
      <c r="P286" s="76"/>
      <c r="Q286" s="76"/>
      <c r="R286" s="148"/>
      <c r="S286" s="148"/>
    </row>
    <row r="287" spans="1:19" ht="15" customHeight="1" x14ac:dyDescent="0.2">
      <c r="A287" s="77" t="s">
        <v>235</v>
      </c>
      <c r="D287" s="132" t="s">
        <v>236</v>
      </c>
      <c r="E287" s="155"/>
      <c r="F287" s="156"/>
      <c r="G287" s="155"/>
      <c r="I287" s="133">
        <f>SUM(I271:I284)</f>
        <v>41868</v>
      </c>
      <c r="J287" s="133">
        <f>SUM(J271:J284)</f>
        <v>40658</v>
      </c>
      <c r="K287" s="133">
        <f>SUM(K271:K284)</f>
        <v>43138</v>
      </c>
      <c r="L287" s="133">
        <f>SUM(L270:L286)</f>
        <v>44038</v>
      </c>
      <c r="M287" s="133">
        <v>40000</v>
      </c>
      <c r="N287" s="76">
        <v>65000</v>
      </c>
      <c r="P287" s="76">
        <v>20702.34</v>
      </c>
      <c r="Q287" s="76"/>
      <c r="R287" s="76">
        <v>84000</v>
      </c>
      <c r="S287" s="76">
        <v>113760</v>
      </c>
    </row>
    <row r="288" spans="1:19" ht="15" customHeight="1" x14ac:dyDescent="0.2">
      <c r="A288" s="77" t="s">
        <v>237</v>
      </c>
      <c r="D288" s="132" t="s">
        <v>238</v>
      </c>
      <c r="I288" s="133"/>
      <c r="J288" s="133"/>
      <c r="K288" s="133"/>
      <c r="M288" s="133">
        <v>7328</v>
      </c>
      <c r="N288" s="76">
        <v>7328</v>
      </c>
      <c r="P288" s="76">
        <v>7328</v>
      </c>
      <c r="Q288" s="76"/>
      <c r="R288" s="76">
        <v>7328</v>
      </c>
      <c r="S288" s="76">
        <v>7328</v>
      </c>
    </row>
    <row r="289" spans="1:19" ht="15" customHeight="1" x14ac:dyDescent="0.2">
      <c r="A289" s="77" t="s">
        <v>653</v>
      </c>
      <c r="D289" s="132" t="s">
        <v>654</v>
      </c>
      <c r="I289" s="133"/>
      <c r="J289" s="133"/>
      <c r="K289" s="133"/>
      <c r="P289" s="76"/>
      <c r="Q289" s="76"/>
      <c r="R289" s="76"/>
      <c r="S289" s="76">
        <v>5000</v>
      </c>
    </row>
    <row r="290" spans="1:19" ht="15" customHeight="1" x14ac:dyDescent="0.2">
      <c r="A290" s="77"/>
      <c r="D290" s="132"/>
      <c r="I290" s="133"/>
      <c r="J290" s="133"/>
      <c r="K290" s="133"/>
      <c r="P290" s="76"/>
      <c r="Q290" s="76"/>
      <c r="R290" s="75"/>
      <c r="S290" s="75"/>
    </row>
    <row r="291" spans="1:19" ht="15" customHeight="1" x14ac:dyDescent="0.2">
      <c r="A291" s="171" t="s">
        <v>239</v>
      </c>
      <c r="E291" s="155"/>
      <c r="F291" s="156"/>
      <c r="G291" s="155"/>
      <c r="I291" s="133"/>
      <c r="J291" s="133"/>
      <c r="K291" s="133"/>
      <c r="P291" s="76"/>
      <c r="Q291" s="76"/>
      <c r="R291" s="75"/>
      <c r="S291" s="75"/>
    </row>
    <row r="292" spans="1:19" ht="15" customHeight="1" x14ac:dyDescent="0.2">
      <c r="A292" s="77" t="s">
        <v>240</v>
      </c>
      <c r="D292" s="158" t="s">
        <v>704</v>
      </c>
      <c r="E292" s="155"/>
      <c r="F292" s="156"/>
      <c r="G292" s="155"/>
      <c r="I292" s="133"/>
      <c r="J292" s="133"/>
      <c r="K292" s="133"/>
      <c r="M292" s="133">
        <v>1000</v>
      </c>
      <c r="N292" s="76">
        <v>1000</v>
      </c>
      <c r="P292" s="76">
        <v>1000</v>
      </c>
      <c r="Q292" s="76"/>
      <c r="R292" s="76">
        <v>1000</v>
      </c>
      <c r="S292" s="76">
        <v>3000</v>
      </c>
    </row>
    <row r="293" spans="1:19" ht="15" customHeight="1" x14ac:dyDescent="0.2">
      <c r="A293" s="163"/>
      <c r="E293" s="155"/>
      <c r="F293" s="156"/>
      <c r="G293" s="155"/>
      <c r="I293" s="133">
        <v>26000</v>
      </c>
      <c r="J293" s="133">
        <v>32116</v>
      </c>
      <c r="K293" s="133">
        <v>32159</v>
      </c>
      <c r="L293" s="133">
        <v>34150</v>
      </c>
      <c r="P293" s="76"/>
      <c r="Q293" s="76"/>
    </row>
    <row r="294" spans="1:19" ht="15" customHeight="1" x14ac:dyDescent="0.25">
      <c r="A294" s="180" t="s">
        <v>241</v>
      </c>
      <c r="D294" s="148"/>
      <c r="E294" s="155"/>
      <c r="F294" s="156"/>
      <c r="G294" s="155"/>
      <c r="I294" s="133">
        <v>2080</v>
      </c>
      <c r="J294" s="133">
        <v>2457</v>
      </c>
      <c r="K294" s="133">
        <v>2500</v>
      </c>
      <c r="L294" s="133">
        <v>2612</v>
      </c>
      <c r="M294" s="133">
        <f>SUM(M279:M293)</f>
        <v>83683</v>
      </c>
      <c r="N294" s="75">
        <f>SUM(N278:N293)</f>
        <v>111713</v>
      </c>
      <c r="O294" s="133">
        <f>N294</f>
        <v>111713</v>
      </c>
      <c r="P294" s="76">
        <f>SUM(P278:P293)</f>
        <v>40415.339999999997</v>
      </c>
      <c r="Q294" s="76"/>
      <c r="R294" s="178">
        <f>SUM(R278:R293)</f>
        <v>139364</v>
      </c>
      <c r="S294" s="178">
        <f>SUM(S278:S293)</f>
        <v>212175</v>
      </c>
    </row>
    <row r="295" spans="1:19" ht="15" customHeight="1" x14ac:dyDescent="0.25">
      <c r="A295" s="180"/>
      <c r="D295" s="148"/>
      <c r="E295" s="155"/>
      <c r="F295" s="156"/>
      <c r="G295" s="155"/>
      <c r="I295" s="133"/>
      <c r="J295" s="133"/>
      <c r="K295" s="133"/>
      <c r="N295" s="75"/>
      <c r="P295" s="76"/>
      <c r="Q295" s="76"/>
      <c r="R295" s="178"/>
      <c r="S295" s="178"/>
    </row>
    <row r="296" spans="1:19" ht="15" customHeight="1" x14ac:dyDescent="0.25">
      <c r="A296" s="180"/>
      <c r="D296" s="148"/>
      <c r="E296" s="155"/>
      <c r="F296" s="156"/>
      <c r="G296" s="155"/>
      <c r="I296" s="133"/>
      <c r="J296" s="133"/>
      <c r="K296" s="133"/>
      <c r="N296" s="75"/>
      <c r="P296" s="76"/>
      <c r="Q296" s="76"/>
      <c r="R296" s="178"/>
      <c r="S296" s="178"/>
    </row>
    <row r="297" spans="1:19" ht="15" customHeight="1" x14ac:dyDescent="0.25">
      <c r="A297" s="180"/>
      <c r="D297" s="148"/>
      <c r="E297" s="155"/>
      <c r="F297" s="156"/>
      <c r="G297" s="155"/>
      <c r="I297" s="133"/>
      <c r="J297" s="133"/>
      <c r="K297" s="133"/>
      <c r="N297" s="75"/>
      <c r="P297" s="76"/>
      <c r="Q297" s="76"/>
      <c r="R297" s="178"/>
      <c r="S297" s="178"/>
    </row>
    <row r="298" spans="1:19" ht="15" customHeight="1" x14ac:dyDescent="0.25">
      <c r="A298" s="180"/>
      <c r="D298" s="148"/>
      <c r="E298" s="155"/>
      <c r="F298" s="156"/>
      <c r="G298" s="155"/>
      <c r="I298" s="133"/>
      <c r="J298" s="133"/>
      <c r="K298" s="133"/>
      <c r="N298" s="75"/>
      <c r="P298" s="76"/>
      <c r="Q298" s="76"/>
      <c r="R298" s="178"/>
      <c r="S298" s="178"/>
    </row>
    <row r="299" spans="1:19" ht="15" customHeight="1" x14ac:dyDescent="0.25">
      <c r="A299" s="180"/>
      <c r="D299" s="148"/>
      <c r="E299" s="155"/>
      <c r="F299" s="156"/>
      <c r="G299" s="155"/>
      <c r="I299" s="133"/>
      <c r="J299" s="133"/>
      <c r="K299" s="133"/>
      <c r="N299" s="75"/>
      <c r="P299" s="76"/>
      <c r="Q299" s="76"/>
      <c r="R299" s="178"/>
      <c r="S299" s="178"/>
    </row>
    <row r="300" spans="1:19" ht="15" customHeight="1" x14ac:dyDescent="0.25">
      <c r="A300" s="180"/>
      <c r="D300" s="148"/>
      <c r="E300" s="155"/>
      <c r="F300" s="156"/>
      <c r="G300" s="155"/>
      <c r="I300" s="133"/>
      <c r="J300" s="133"/>
      <c r="K300" s="133"/>
      <c r="N300" s="75"/>
      <c r="P300" s="76"/>
      <c r="Q300" s="76"/>
      <c r="R300" s="178"/>
      <c r="S300" s="178"/>
    </row>
    <row r="301" spans="1:19" ht="15" customHeight="1" x14ac:dyDescent="0.2">
      <c r="A301" s="202" t="s">
        <v>577</v>
      </c>
      <c r="B301" s="202"/>
      <c r="C301" s="202"/>
      <c r="D301" s="202"/>
      <c r="E301" s="202"/>
      <c r="F301" s="202"/>
      <c r="G301" s="202"/>
      <c r="H301" s="202"/>
      <c r="I301" s="202"/>
      <c r="J301" s="202"/>
      <c r="K301" s="202"/>
      <c r="L301" s="202"/>
      <c r="M301" s="202"/>
      <c r="N301" s="202"/>
      <c r="O301" s="202"/>
      <c r="P301" s="202"/>
      <c r="Q301" s="202"/>
      <c r="R301" s="202"/>
      <c r="S301" s="202"/>
    </row>
    <row r="302" spans="1:19" ht="15" customHeight="1" x14ac:dyDescent="0.2">
      <c r="A302" s="171"/>
      <c r="E302" s="155"/>
      <c r="F302" s="156"/>
      <c r="G302" s="155"/>
      <c r="I302" s="133"/>
      <c r="J302" s="133"/>
      <c r="K302" s="133"/>
      <c r="P302" s="76"/>
      <c r="Q302" s="76"/>
    </row>
    <row r="303" spans="1:19" ht="15" customHeight="1" x14ac:dyDescent="0.2">
      <c r="A303" s="171" t="s">
        <v>242</v>
      </c>
      <c r="E303" s="155"/>
      <c r="F303" s="156"/>
      <c r="G303" s="155"/>
      <c r="I303" s="133">
        <v>50</v>
      </c>
      <c r="J303" s="133">
        <v>250</v>
      </c>
      <c r="K303" s="133">
        <v>250</v>
      </c>
      <c r="L303" s="133">
        <v>250</v>
      </c>
      <c r="P303" s="76"/>
      <c r="Q303" s="76"/>
    </row>
    <row r="304" spans="1:19" ht="15" customHeight="1" x14ac:dyDescent="0.2">
      <c r="A304" s="77" t="s">
        <v>243</v>
      </c>
      <c r="D304" s="80" t="s">
        <v>244</v>
      </c>
      <c r="E304" s="155"/>
      <c r="F304" s="156"/>
      <c r="G304" s="155"/>
      <c r="I304" s="133"/>
      <c r="J304" s="133"/>
      <c r="K304" s="133"/>
      <c r="N304" s="76">
        <v>4000</v>
      </c>
      <c r="P304" s="76"/>
      <c r="Q304" s="76"/>
      <c r="R304" s="75">
        <v>4160</v>
      </c>
      <c r="S304" s="75">
        <v>4543</v>
      </c>
    </row>
    <row r="305" spans="1:19" ht="15" customHeight="1" x14ac:dyDescent="0.2">
      <c r="A305" s="77" t="s">
        <v>245</v>
      </c>
      <c r="D305" s="80" t="s">
        <v>246</v>
      </c>
      <c r="E305" s="155"/>
      <c r="F305" s="156"/>
      <c r="G305" s="155"/>
      <c r="I305" s="133"/>
      <c r="J305" s="133"/>
      <c r="K305" s="133"/>
      <c r="N305" s="76">
        <v>320</v>
      </c>
      <c r="P305" s="76"/>
      <c r="Q305" s="76"/>
      <c r="R305" s="75">
        <v>318</v>
      </c>
      <c r="S305" s="75">
        <v>348</v>
      </c>
    </row>
    <row r="306" spans="1:19" ht="15" customHeight="1" x14ac:dyDescent="0.2">
      <c r="A306" s="77" t="s">
        <v>247</v>
      </c>
      <c r="D306" s="80" t="s">
        <v>248</v>
      </c>
      <c r="E306" s="155"/>
      <c r="F306" s="156"/>
      <c r="G306" s="155"/>
      <c r="I306" s="133"/>
      <c r="J306" s="133"/>
      <c r="K306" s="133"/>
      <c r="N306" s="76">
        <v>406</v>
      </c>
      <c r="P306" s="76"/>
      <c r="Q306" s="76"/>
      <c r="R306" s="75">
        <v>333</v>
      </c>
      <c r="S306" s="75">
        <v>454</v>
      </c>
    </row>
    <row r="307" spans="1:19" ht="15" customHeight="1" x14ac:dyDescent="0.2">
      <c r="A307" s="77" t="s">
        <v>249</v>
      </c>
      <c r="D307" s="80" t="s">
        <v>250</v>
      </c>
      <c r="E307" s="155"/>
      <c r="F307" s="156"/>
      <c r="G307" s="155"/>
      <c r="I307" s="133"/>
      <c r="J307" s="133"/>
      <c r="K307" s="133"/>
      <c r="N307" s="76">
        <v>620</v>
      </c>
      <c r="P307" s="76"/>
      <c r="Q307" s="76"/>
      <c r="R307" s="75">
        <v>645</v>
      </c>
      <c r="S307" s="75">
        <v>434</v>
      </c>
    </row>
    <row r="308" spans="1:19" ht="15" customHeight="1" x14ac:dyDescent="0.2">
      <c r="A308" s="77" t="s">
        <v>251</v>
      </c>
      <c r="D308" s="80" t="s">
        <v>101</v>
      </c>
      <c r="E308" s="155"/>
      <c r="F308" s="156"/>
      <c r="G308" s="155"/>
      <c r="I308" s="133"/>
      <c r="J308" s="133"/>
      <c r="K308" s="133"/>
      <c r="N308" s="76">
        <v>2000</v>
      </c>
      <c r="P308" s="76"/>
      <c r="Q308" s="76"/>
      <c r="R308" s="75">
        <v>2000</v>
      </c>
      <c r="S308" s="75">
        <v>2500</v>
      </c>
    </row>
    <row r="309" spans="1:19" ht="15" customHeight="1" x14ac:dyDescent="0.2">
      <c r="A309" s="77" t="s">
        <v>252</v>
      </c>
      <c r="D309" s="80" t="s">
        <v>253</v>
      </c>
      <c r="E309" s="155"/>
      <c r="F309" s="156"/>
      <c r="G309" s="155"/>
      <c r="I309" s="133"/>
      <c r="J309" s="133"/>
      <c r="K309" s="133"/>
      <c r="N309" s="76">
        <v>4284</v>
      </c>
      <c r="P309" s="76"/>
      <c r="Q309" s="76"/>
      <c r="R309" s="75">
        <v>4500</v>
      </c>
      <c r="S309" s="75">
        <v>2770</v>
      </c>
    </row>
    <row r="310" spans="1:19" ht="15" customHeight="1" x14ac:dyDescent="0.2">
      <c r="A310" s="77" t="s">
        <v>254</v>
      </c>
      <c r="D310" s="132" t="s">
        <v>67</v>
      </c>
      <c r="E310" s="155"/>
      <c r="F310" s="156"/>
      <c r="G310" s="155"/>
      <c r="I310" s="133">
        <v>1500</v>
      </c>
      <c r="J310" s="133">
        <v>1500</v>
      </c>
      <c r="K310" s="133">
        <v>1500</v>
      </c>
      <c r="L310" s="133">
        <v>1000</v>
      </c>
      <c r="M310" s="133">
        <v>35600</v>
      </c>
      <c r="N310" s="76">
        <v>48273</v>
      </c>
      <c r="P310" s="76">
        <v>32926.19</v>
      </c>
      <c r="Q310" s="76"/>
      <c r="R310" s="75">
        <v>71638</v>
      </c>
      <c r="S310" s="75">
        <v>73365</v>
      </c>
    </row>
    <row r="311" spans="1:19" ht="15" customHeight="1" x14ac:dyDescent="0.2">
      <c r="A311" s="77" t="s">
        <v>255</v>
      </c>
      <c r="D311" s="132" t="s">
        <v>256</v>
      </c>
      <c r="E311" s="155"/>
      <c r="F311" s="156"/>
      <c r="G311" s="155"/>
      <c r="I311" s="133">
        <v>2000</v>
      </c>
      <c r="J311" s="133">
        <v>2000</v>
      </c>
      <c r="K311" s="133">
        <v>2000</v>
      </c>
      <c r="L311" s="133">
        <v>2000</v>
      </c>
      <c r="M311" s="133">
        <v>2723</v>
      </c>
      <c r="N311" s="76">
        <v>3693</v>
      </c>
      <c r="P311" s="76">
        <v>2266.21</v>
      </c>
      <c r="Q311" s="76"/>
      <c r="R311" s="75">
        <v>5480</v>
      </c>
      <c r="S311" s="75">
        <v>5613</v>
      </c>
    </row>
    <row r="312" spans="1:19" ht="15" customHeight="1" x14ac:dyDescent="0.2">
      <c r="A312" s="77" t="s">
        <v>257</v>
      </c>
      <c r="D312" s="132" t="s">
        <v>71</v>
      </c>
      <c r="E312" s="155"/>
      <c r="F312" s="156"/>
      <c r="G312" s="155"/>
      <c r="I312" s="133">
        <v>500</v>
      </c>
      <c r="J312" s="133">
        <v>1100</v>
      </c>
      <c r="K312" s="133">
        <v>1100</v>
      </c>
      <c r="L312" s="133">
        <v>800</v>
      </c>
      <c r="M312" s="133">
        <v>3266</v>
      </c>
      <c r="N312" s="76">
        <v>4417</v>
      </c>
      <c r="P312" s="76">
        <v>2397.06</v>
      </c>
      <c r="Q312" s="76"/>
      <c r="R312" s="75">
        <v>5731</v>
      </c>
      <c r="S312" s="75">
        <v>6215</v>
      </c>
    </row>
    <row r="313" spans="1:19" ht="15" customHeight="1" x14ac:dyDescent="0.2">
      <c r="A313" s="77" t="s">
        <v>258</v>
      </c>
      <c r="D313" s="132" t="s">
        <v>73</v>
      </c>
      <c r="E313" s="155"/>
      <c r="F313" s="156"/>
      <c r="G313" s="155"/>
      <c r="I313" s="133">
        <v>600</v>
      </c>
      <c r="J313" s="133">
        <v>600</v>
      </c>
      <c r="K313" s="133">
        <v>600</v>
      </c>
      <c r="L313" s="133">
        <v>1000</v>
      </c>
      <c r="M313" s="133">
        <v>2050</v>
      </c>
      <c r="N313" s="76">
        <v>5100</v>
      </c>
      <c r="P313" s="76">
        <v>3896.16</v>
      </c>
      <c r="Q313" s="76"/>
      <c r="R313" s="75">
        <v>12500</v>
      </c>
      <c r="S313" s="75">
        <v>21000</v>
      </c>
    </row>
    <row r="314" spans="1:19" ht="15" customHeight="1" x14ac:dyDescent="0.2">
      <c r="A314" s="77" t="s">
        <v>259</v>
      </c>
      <c r="D314" s="132" t="s">
        <v>260</v>
      </c>
      <c r="E314" s="155"/>
      <c r="F314" s="156"/>
      <c r="G314" s="155"/>
      <c r="I314" s="133"/>
      <c r="J314" s="133"/>
      <c r="K314" s="133"/>
      <c r="N314" s="76">
        <v>225</v>
      </c>
      <c r="P314" s="76">
        <v>48.96</v>
      </c>
      <c r="Q314" s="76"/>
      <c r="R314" s="75">
        <v>225</v>
      </c>
      <c r="S314" s="75">
        <v>350</v>
      </c>
    </row>
    <row r="315" spans="1:19" ht="15" customHeight="1" x14ac:dyDescent="0.2">
      <c r="A315" s="77" t="s">
        <v>651</v>
      </c>
      <c r="D315" s="132" t="s">
        <v>652</v>
      </c>
      <c r="E315" s="155"/>
      <c r="F315" s="156"/>
      <c r="G315" s="155"/>
      <c r="I315" s="133"/>
      <c r="J315" s="133"/>
      <c r="K315" s="133"/>
      <c r="P315" s="76"/>
      <c r="Q315" s="76"/>
      <c r="R315" s="75"/>
      <c r="S315" s="75">
        <v>2000</v>
      </c>
    </row>
    <row r="316" spans="1:19" ht="15" customHeight="1" x14ac:dyDescent="0.2">
      <c r="A316" s="77" t="s">
        <v>261</v>
      </c>
      <c r="D316" s="132" t="s">
        <v>176</v>
      </c>
      <c r="E316" s="155"/>
      <c r="F316" s="156"/>
      <c r="G316" s="155"/>
      <c r="I316" s="133">
        <v>7000</v>
      </c>
      <c r="J316" s="133">
        <v>10000</v>
      </c>
      <c r="K316" s="133">
        <v>12000</v>
      </c>
      <c r="L316" s="133">
        <v>14000</v>
      </c>
      <c r="M316" s="133">
        <v>250</v>
      </c>
      <c r="N316" s="76">
        <v>250</v>
      </c>
      <c r="P316" s="76"/>
      <c r="Q316" s="76"/>
      <c r="R316" s="75">
        <v>500</v>
      </c>
      <c r="S316" s="75">
        <v>500</v>
      </c>
    </row>
    <row r="317" spans="1:19" ht="15" customHeight="1" x14ac:dyDescent="0.2">
      <c r="A317" s="77" t="s">
        <v>262</v>
      </c>
      <c r="D317" s="132" t="s">
        <v>82</v>
      </c>
      <c r="E317" s="155"/>
      <c r="F317" s="156"/>
      <c r="G317" s="155"/>
      <c r="I317" s="133">
        <v>400</v>
      </c>
      <c r="J317" s="133">
        <v>400</v>
      </c>
      <c r="K317" s="133">
        <v>4000</v>
      </c>
      <c r="L317" s="133">
        <v>2000</v>
      </c>
      <c r="M317" s="133">
        <v>1500</v>
      </c>
      <c r="N317" s="76">
        <v>1500</v>
      </c>
      <c r="P317" s="76">
        <v>929.42</v>
      </c>
      <c r="Q317" s="76"/>
      <c r="R317" s="75">
        <v>2400</v>
      </c>
      <c r="S317" s="75">
        <v>2800</v>
      </c>
    </row>
    <row r="318" spans="1:19" ht="15" customHeight="1" x14ac:dyDescent="0.2">
      <c r="A318" s="77" t="s">
        <v>263</v>
      </c>
      <c r="D318" s="132" t="s">
        <v>83</v>
      </c>
      <c r="E318" s="155"/>
      <c r="F318" s="156"/>
      <c r="G318" s="155"/>
      <c r="I318" s="133"/>
      <c r="J318" s="133"/>
      <c r="K318" s="133"/>
      <c r="N318" s="76">
        <v>150</v>
      </c>
      <c r="P318" s="76">
        <v>174.34</v>
      </c>
      <c r="Q318" s="76"/>
      <c r="R318" s="75">
        <v>800</v>
      </c>
      <c r="S318" s="75">
        <v>500</v>
      </c>
    </row>
    <row r="319" spans="1:19" ht="15" customHeight="1" x14ac:dyDescent="0.2">
      <c r="A319" s="77" t="s">
        <v>264</v>
      </c>
      <c r="D319" s="132" t="s">
        <v>130</v>
      </c>
      <c r="E319" s="155"/>
      <c r="F319" s="156"/>
      <c r="G319" s="155"/>
      <c r="I319" s="133"/>
      <c r="J319" s="133">
        <v>1464</v>
      </c>
      <c r="K319" s="133">
        <v>2937</v>
      </c>
      <c r="L319" s="133">
        <v>2937</v>
      </c>
      <c r="M319" s="133">
        <v>3000</v>
      </c>
      <c r="N319" s="76">
        <v>3000</v>
      </c>
      <c r="P319" s="76">
        <v>1877.8</v>
      </c>
      <c r="Q319" s="76"/>
      <c r="R319" s="75">
        <v>6700</v>
      </c>
      <c r="S319" s="75">
        <v>11000</v>
      </c>
    </row>
    <row r="320" spans="1:19" ht="15" customHeight="1" x14ac:dyDescent="0.2">
      <c r="A320" s="77" t="s">
        <v>265</v>
      </c>
      <c r="D320" s="132" t="s">
        <v>84</v>
      </c>
      <c r="E320" s="155"/>
      <c r="F320" s="156"/>
      <c r="G320" s="155"/>
      <c r="I320" s="133"/>
      <c r="J320" s="133"/>
      <c r="K320" s="133"/>
      <c r="N320" s="76">
        <v>1000</v>
      </c>
      <c r="P320" s="76">
        <v>455.64</v>
      </c>
      <c r="Q320" s="76"/>
      <c r="R320" s="75">
        <v>1000</v>
      </c>
      <c r="S320" s="75">
        <v>1500</v>
      </c>
    </row>
    <row r="321" spans="1:20" ht="15" customHeight="1" x14ac:dyDescent="0.2">
      <c r="A321" s="77" t="s">
        <v>266</v>
      </c>
      <c r="D321" s="132" t="s">
        <v>85</v>
      </c>
      <c r="E321" s="155"/>
      <c r="F321" s="156"/>
      <c r="G321" s="155"/>
      <c r="I321" s="133"/>
      <c r="J321" s="133">
        <v>116</v>
      </c>
      <c r="K321" s="133">
        <v>116</v>
      </c>
      <c r="L321" s="133">
        <v>116</v>
      </c>
      <c r="M321" s="133">
        <v>800</v>
      </c>
      <c r="N321" s="76">
        <v>2200</v>
      </c>
      <c r="P321" s="76">
        <v>354.49</v>
      </c>
      <c r="Q321" s="76"/>
      <c r="R321" s="75">
        <v>2200</v>
      </c>
      <c r="S321" s="75">
        <v>4000</v>
      </c>
    </row>
    <row r="322" spans="1:20" ht="15" customHeight="1" x14ac:dyDescent="0.2">
      <c r="A322" s="77" t="s">
        <v>267</v>
      </c>
      <c r="D322" s="132" t="s">
        <v>90</v>
      </c>
      <c r="E322" s="155"/>
      <c r="F322" s="156"/>
      <c r="G322" s="155"/>
      <c r="I322" s="133"/>
      <c r="J322" s="133">
        <v>257</v>
      </c>
      <c r="K322" s="133">
        <v>257</v>
      </c>
      <c r="L322" s="133">
        <v>257</v>
      </c>
      <c r="M322" s="133">
        <v>1500</v>
      </c>
      <c r="N322" s="76">
        <v>1450</v>
      </c>
      <c r="P322" s="76">
        <v>2252.64</v>
      </c>
      <c r="Q322" s="76"/>
      <c r="R322" s="75">
        <v>2300</v>
      </c>
      <c r="S322" s="75">
        <v>2400</v>
      </c>
    </row>
    <row r="323" spans="1:20" ht="15" customHeight="1" x14ac:dyDescent="0.2">
      <c r="A323" s="77" t="s">
        <v>268</v>
      </c>
      <c r="D323" s="132" t="s">
        <v>269</v>
      </c>
      <c r="E323" s="155"/>
      <c r="F323" s="156"/>
      <c r="G323" s="155"/>
      <c r="I323" s="133"/>
      <c r="J323" s="133">
        <v>140</v>
      </c>
      <c r="K323" s="133">
        <v>140</v>
      </c>
      <c r="L323" s="133">
        <v>390</v>
      </c>
      <c r="M323" s="133">
        <v>15000</v>
      </c>
      <c r="N323" s="76">
        <v>17000</v>
      </c>
      <c r="P323" s="76">
        <v>8500</v>
      </c>
      <c r="Q323" s="76"/>
      <c r="R323" s="75">
        <v>18000</v>
      </c>
      <c r="S323" s="75">
        <v>22000</v>
      </c>
    </row>
    <row r="324" spans="1:20" ht="15" customHeight="1" x14ac:dyDescent="0.2">
      <c r="A324" s="77" t="s">
        <v>270</v>
      </c>
      <c r="D324" s="132" t="s">
        <v>91</v>
      </c>
      <c r="E324" s="155"/>
      <c r="F324" s="156"/>
      <c r="G324" s="155"/>
      <c r="I324" s="133"/>
      <c r="J324" s="133">
        <v>3000</v>
      </c>
      <c r="K324" s="133">
        <v>3000</v>
      </c>
      <c r="L324" s="133">
        <v>4000</v>
      </c>
      <c r="M324" s="133">
        <v>2000</v>
      </c>
      <c r="N324" s="76">
        <v>2000</v>
      </c>
      <c r="P324" s="76"/>
      <c r="Q324" s="76"/>
      <c r="R324" s="75">
        <v>2000</v>
      </c>
      <c r="S324" s="75">
        <v>2000</v>
      </c>
    </row>
    <row r="325" spans="1:20" ht="15" customHeight="1" x14ac:dyDescent="0.2">
      <c r="A325" s="77"/>
      <c r="D325" s="132"/>
      <c r="E325" s="155"/>
      <c r="F325" s="156"/>
      <c r="G325" s="155"/>
      <c r="I325" s="133"/>
      <c r="J325" s="133"/>
      <c r="K325" s="133"/>
      <c r="P325" s="76"/>
      <c r="Q325" s="76"/>
      <c r="R325" s="75"/>
      <c r="S325" s="75"/>
    </row>
    <row r="326" spans="1:20" ht="15" customHeight="1" x14ac:dyDescent="0.2">
      <c r="A326" s="77"/>
      <c r="D326" s="132"/>
      <c r="E326" s="155"/>
      <c r="F326" s="156"/>
      <c r="G326" s="155"/>
      <c r="I326" s="133"/>
      <c r="J326" s="133"/>
      <c r="K326" s="133"/>
      <c r="P326" s="76"/>
      <c r="Q326" s="76"/>
      <c r="R326" s="75"/>
      <c r="S326" s="75"/>
    </row>
    <row r="327" spans="1:20" ht="15" customHeight="1" x14ac:dyDescent="0.2">
      <c r="A327" s="171" t="s">
        <v>271</v>
      </c>
      <c r="E327" s="155"/>
      <c r="F327" s="156"/>
      <c r="G327" s="155"/>
      <c r="I327" s="133">
        <v>1000</v>
      </c>
      <c r="J327" s="133">
        <v>1000</v>
      </c>
      <c r="K327" s="133">
        <v>2000</v>
      </c>
      <c r="L327" s="133">
        <v>2000</v>
      </c>
      <c r="P327" s="76"/>
      <c r="Q327" s="76"/>
    </row>
    <row r="328" spans="1:20" ht="15" customHeight="1" x14ac:dyDescent="0.2">
      <c r="A328" s="77" t="s">
        <v>272</v>
      </c>
      <c r="D328" s="132" t="s">
        <v>273</v>
      </c>
      <c r="E328" s="155"/>
      <c r="F328" s="156"/>
      <c r="G328" s="155"/>
      <c r="I328" s="133">
        <v>750</v>
      </c>
      <c r="J328" s="133">
        <v>750</v>
      </c>
      <c r="K328" s="133">
        <v>750</v>
      </c>
      <c r="L328" s="133">
        <v>750</v>
      </c>
      <c r="M328" s="133">
        <v>5000</v>
      </c>
      <c r="N328" s="76">
        <v>5000</v>
      </c>
      <c r="P328" s="76">
        <v>3175</v>
      </c>
      <c r="Q328" s="76"/>
      <c r="R328" s="76">
        <v>4800</v>
      </c>
      <c r="S328" s="76">
        <v>9000</v>
      </c>
    </row>
    <row r="329" spans="1:20" ht="15" customHeight="1" x14ac:dyDescent="0.2">
      <c r="A329" s="77" t="s">
        <v>274</v>
      </c>
      <c r="D329" s="132" t="s">
        <v>130</v>
      </c>
      <c r="E329" s="155"/>
      <c r="F329" s="156"/>
      <c r="G329" s="155"/>
      <c r="I329" s="133">
        <v>1500</v>
      </c>
      <c r="J329" s="133">
        <v>1500</v>
      </c>
      <c r="K329" s="133">
        <v>1500</v>
      </c>
      <c r="L329" s="133">
        <v>1500</v>
      </c>
      <c r="M329" s="133">
        <v>5000</v>
      </c>
      <c r="N329" s="76">
        <v>8000</v>
      </c>
      <c r="P329" s="76">
        <v>6680.31</v>
      </c>
      <c r="Q329" s="76"/>
      <c r="R329" s="76">
        <v>7000</v>
      </c>
      <c r="S329" s="76">
        <v>7000</v>
      </c>
    </row>
    <row r="330" spans="1:20" ht="15" customHeight="1" x14ac:dyDescent="0.2">
      <c r="A330" s="77" t="s">
        <v>661</v>
      </c>
      <c r="D330" s="132" t="s">
        <v>134</v>
      </c>
      <c r="E330" s="155"/>
      <c r="F330" s="156"/>
      <c r="G330" s="155"/>
      <c r="I330" s="133"/>
      <c r="J330" s="133"/>
      <c r="K330" s="133"/>
      <c r="P330" s="76"/>
      <c r="Q330" s="76"/>
      <c r="R330" s="76"/>
      <c r="S330" s="76">
        <v>6224</v>
      </c>
    </row>
    <row r="331" spans="1:20" ht="15" customHeight="1" x14ac:dyDescent="0.2">
      <c r="A331" s="77" t="s">
        <v>275</v>
      </c>
      <c r="D331" s="132" t="s">
        <v>85</v>
      </c>
      <c r="E331" s="155"/>
      <c r="F331" s="156"/>
      <c r="G331" s="155"/>
      <c r="I331" s="164">
        <v>2000</v>
      </c>
      <c r="J331" s="164">
        <v>2000</v>
      </c>
      <c r="K331" s="164">
        <v>2000</v>
      </c>
      <c r="L331" s="133">
        <v>2000</v>
      </c>
      <c r="M331" s="133">
        <v>10000</v>
      </c>
      <c r="N331" s="76">
        <v>20000</v>
      </c>
      <c r="P331" s="76">
        <v>1523.4</v>
      </c>
      <c r="Q331" s="76"/>
      <c r="R331" s="76">
        <v>10500</v>
      </c>
      <c r="S331" s="76">
        <v>40000</v>
      </c>
    </row>
    <row r="332" spans="1:20" ht="15" customHeight="1" x14ac:dyDescent="0.2">
      <c r="A332" s="77" t="s">
        <v>276</v>
      </c>
      <c r="D332" s="132" t="s">
        <v>52</v>
      </c>
      <c r="E332" s="155"/>
      <c r="F332" s="156"/>
      <c r="G332" s="155"/>
      <c r="I332" s="133"/>
      <c r="J332" s="133"/>
      <c r="K332" s="133"/>
      <c r="M332" s="133">
        <v>500</v>
      </c>
      <c r="N332" s="76">
        <v>500</v>
      </c>
      <c r="P332" s="76"/>
      <c r="Q332" s="76"/>
      <c r="R332" s="75">
        <v>500</v>
      </c>
      <c r="S332" s="75">
        <v>1750</v>
      </c>
    </row>
    <row r="333" spans="1:20" ht="15" customHeight="1" x14ac:dyDescent="0.2">
      <c r="A333" s="77" t="s">
        <v>277</v>
      </c>
      <c r="D333" s="132" t="s">
        <v>90</v>
      </c>
      <c r="E333" s="155"/>
      <c r="F333" s="156"/>
      <c r="G333" s="155"/>
      <c r="I333" s="164">
        <f>SUM(I293:I332)</f>
        <v>45380</v>
      </c>
      <c r="J333" s="164">
        <f>SUM(J293:J332)</f>
        <v>60650</v>
      </c>
      <c r="K333" s="164">
        <f>SUM(K293:K332)</f>
        <v>68809</v>
      </c>
      <c r="L333" s="164">
        <f>SUM(L292:L332)</f>
        <v>71762</v>
      </c>
      <c r="M333" s="133">
        <v>2000</v>
      </c>
      <c r="N333" s="76">
        <v>2000</v>
      </c>
      <c r="P333" s="76">
        <v>7.67</v>
      </c>
      <c r="Q333" s="76"/>
      <c r="R333" s="75">
        <v>2000</v>
      </c>
      <c r="S333" s="75">
        <v>3000</v>
      </c>
    </row>
    <row r="334" spans="1:20" ht="15" customHeight="1" x14ac:dyDescent="0.2">
      <c r="A334" s="77" t="s">
        <v>278</v>
      </c>
      <c r="D334" s="132" t="s">
        <v>91</v>
      </c>
      <c r="I334" s="133"/>
      <c r="J334" s="133"/>
      <c r="K334" s="133"/>
      <c r="M334" s="133">
        <v>750</v>
      </c>
      <c r="N334" s="76">
        <v>1000</v>
      </c>
      <c r="P334" s="76">
        <v>1049.9000000000001</v>
      </c>
      <c r="Q334" s="76"/>
      <c r="R334" s="75">
        <v>11500</v>
      </c>
      <c r="S334" s="75">
        <v>2000</v>
      </c>
    </row>
    <row r="335" spans="1:20" ht="15" customHeight="1" x14ac:dyDescent="0.2">
      <c r="A335" s="181" t="s">
        <v>279</v>
      </c>
      <c r="D335" s="132" t="s">
        <v>280</v>
      </c>
      <c r="I335" s="133"/>
      <c r="J335" s="133"/>
      <c r="K335" s="133"/>
      <c r="N335" s="76">
        <v>550</v>
      </c>
      <c r="P335" s="76">
        <v>194.51</v>
      </c>
      <c r="Q335" s="76"/>
      <c r="R335" s="75">
        <v>583</v>
      </c>
      <c r="S335" s="75">
        <v>700</v>
      </c>
      <c r="T335" s="182"/>
    </row>
    <row r="336" spans="1:20" ht="15" customHeight="1" x14ac:dyDescent="0.2">
      <c r="A336" s="174" t="s">
        <v>281</v>
      </c>
      <c r="D336" s="132" t="s">
        <v>130</v>
      </c>
      <c r="I336" s="133"/>
      <c r="J336" s="133"/>
      <c r="K336" s="133"/>
      <c r="N336" s="76">
        <v>5000</v>
      </c>
      <c r="P336" s="76">
        <v>2021.82</v>
      </c>
      <c r="Q336" s="76"/>
      <c r="R336" s="75">
        <v>5000</v>
      </c>
      <c r="S336" s="75">
        <v>9000</v>
      </c>
    </row>
    <row r="337" spans="1:19" ht="15" customHeight="1" x14ac:dyDescent="0.2">
      <c r="A337" s="174" t="s">
        <v>662</v>
      </c>
      <c r="D337" s="132" t="s">
        <v>134</v>
      </c>
      <c r="I337" s="133"/>
      <c r="J337" s="133"/>
      <c r="K337" s="133"/>
      <c r="P337" s="76"/>
      <c r="Q337" s="76"/>
      <c r="R337" s="75"/>
      <c r="S337" s="75">
        <v>1330</v>
      </c>
    </row>
    <row r="338" spans="1:19" ht="15" customHeight="1" x14ac:dyDescent="0.2">
      <c r="A338" s="174" t="s">
        <v>282</v>
      </c>
      <c r="D338" s="132" t="s">
        <v>85</v>
      </c>
      <c r="I338" s="133"/>
      <c r="J338" s="133"/>
      <c r="K338" s="133"/>
      <c r="N338" s="76">
        <v>4000</v>
      </c>
      <c r="P338" s="76">
        <v>1446.06</v>
      </c>
      <c r="Q338" s="76"/>
      <c r="R338" s="75">
        <v>10000</v>
      </c>
      <c r="S338" s="75">
        <v>8000</v>
      </c>
    </row>
    <row r="339" spans="1:19" ht="15" customHeight="1" x14ac:dyDescent="0.2">
      <c r="A339" s="174" t="s">
        <v>541</v>
      </c>
      <c r="D339" s="132" t="s">
        <v>542</v>
      </c>
      <c r="I339" s="133"/>
      <c r="J339" s="133"/>
      <c r="K339" s="133"/>
      <c r="P339" s="76"/>
      <c r="Q339" s="76"/>
      <c r="R339" s="75">
        <v>9000</v>
      </c>
      <c r="S339" s="75">
        <v>15000</v>
      </c>
    </row>
    <row r="340" spans="1:19" ht="15" customHeight="1" x14ac:dyDescent="0.2">
      <c r="A340" s="174" t="s">
        <v>283</v>
      </c>
      <c r="D340" s="132" t="s">
        <v>90</v>
      </c>
      <c r="I340" s="133"/>
      <c r="J340" s="133"/>
      <c r="K340" s="133"/>
      <c r="N340" s="76">
        <v>3000</v>
      </c>
      <c r="P340" s="76">
        <v>2875.12</v>
      </c>
      <c r="Q340" s="76"/>
      <c r="R340" s="75">
        <v>1000</v>
      </c>
      <c r="S340" s="75">
        <v>2000</v>
      </c>
    </row>
    <row r="341" spans="1:19" ht="15" customHeight="1" x14ac:dyDescent="0.2">
      <c r="A341" s="174" t="s">
        <v>284</v>
      </c>
      <c r="D341" s="132" t="s">
        <v>91</v>
      </c>
      <c r="I341" s="133"/>
      <c r="J341" s="133"/>
      <c r="K341" s="133"/>
      <c r="N341" s="76">
        <v>2000</v>
      </c>
      <c r="P341" s="76"/>
      <c r="Q341" s="76"/>
      <c r="R341" s="75">
        <v>4000</v>
      </c>
      <c r="S341" s="75">
        <v>20000</v>
      </c>
    </row>
    <row r="342" spans="1:19" ht="15" customHeight="1" x14ac:dyDescent="0.2">
      <c r="A342" s="174" t="s">
        <v>663</v>
      </c>
      <c r="D342" s="132" t="s">
        <v>664</v>
      </c>
      <c r="I342" s="133"/>
      <c r="J342" s="133"/>
      <c r="K342" s="133"/>
      <c r="P342" s="76"/>
      <c r="Q342" s="76"/>
      <c r="R342" s="75"/>
      <c r="S342" s="75">
        <v>307388</v>
      </c>
    </row>
    <row r="343" spans="1:19" ht="15" customHeight="1" x14ac:dyDescent="0.2">
      <c r="A343" s="163"/>
      <c r="E343" s="155"/>
      <c r="F343" s="156"/>
      <c r="G343" s="155"/>
      <c r="I343" s="133"/>
      <c r="J343" s="133"/>
      <c r="K343" s="133"/>
      <c r="P343" s="76"/>
      <c r="Q343" s="76"/>
      <c r="R343" s="76"/>
      <c r="S343" s="76"/>
    </row>
    <row r="344" spans="1:19" ht="15" customHeight="1" x14ac:dyDescent="0.25">
      <c r="A344" s="180" t="s">
        <v>285</v>
      </c>
      <c r="E344" s="155"/>
      <c r="F344" s="156"/>
      <c r="G344" s="155"/>
      <c r="I344" s="133"/>
      <c r="J344" s="133"/>
      <c r="K344" s="133"/>
      <c r="M344" s="133">
        <f>SUM(M310:M343)</f>
        <v>90939</v>
      </c>
      <c r="N344" s="75">
        <f>SUM(N304:N343)</f>
        <v>152938</v>
      </c>
      <c r="P344" s="76">
        <f>SUM(P304:P343)</f>
        <v>75052.699999999968</v>
      </c>
      <c r="Q344" s="76"/>
      <c r="R344" s="178">
        <f>SUM(R304:R343)</f>
        <v>209313</v>
      </c>
      <c r="S344" s="178">
        <f>SUM(S304:S343)</f>
        <v>598684</v>
      </c>
    </row>
    <row r="345" spans="1:19" ht="15" customHeight="1" x14ac:dyDescent="0.25">
      <c r="A345" s="180"/>
      <c r="E345" s="155"/>
      <c r="F345" s="156"/>
      <c r="G345" s="155"/>
      <c r="I345" s="133"/>
      <c r="J345" s="133"/>
      <c r="K345" s="133"/>
      <c r="N345" s="75"/>
      <c r="P345" s="76"/>
      <c r="Q345" s="76"/>
      <c r="R345" s="178"/>
      <c r="S345" s="178"/>
    </row>
    <row r="346" spans="1:19" ht="15" customHeight="1" x14ac:dyDescent="0.2">
      <c r="A346" s="202" t="s">
        <v>578</v>
      </c>
      <c r="B346" s="202"/>
      <c r="C346" s="202"/>
      <c r="D346" s="202"/>
      <c r="E346" s="202"/>
      <c r="F346" s="202"/>
      <c r="G346" s="202"/>
      <c r="H346" s="202"/>
      <c r="I346" s="202"/>
      <c r="J346" s="202"/>
      <c r="K346" s="202"/>
      <c r="L346" s="202"/>
      <c r="M346" s="202"/>
      <c r="N346" s="202"/>
      <c r="O346" s="202"/>
      <c r="P346" s="202"/>
      <c r="Q346" s="202"/>
      <c r="R346" s="202"/>
      <c r="S346" s="202"/>
    </row>
    <row r="347" spans="1:19" ht="15" customHeight="1" x14ac:dyDescent="0.2">
      <c r="A347" s="196"/>
      <c r="B347" s="196"/>
      <c r="C347" s="196"/>
      <c r="D347" s="196"/>
      <c r="E347" s="196"/>
      <c r="F347" s="196"/>
      <c r="G347" s="196"/>
      <c r="H347" s="196"/>
      <c r="I347" s="196"/>
      <c r="J347" s="196"/>
      <c r="K347" s="196"/>
      <c r="L347" s="196"/>
      <c r="M347" s="196"/>
      <c r="N347" s="196"/>
      <c r="O347" s="196"/>
      <c r="P347" s="196"/>
      <c r="Q347" s="196"/>
      <c r="R347" s="196"/>
      <c r="S347" s="196"/>
    </row>
    <row r="348" spans="1:19" ht="15" customHeight="1" x14ac:dyDescent="0.2">
      <c r="A348" s="171" t="s">
        <v>579</v>
      </c>
      <c r="E348" s="155"/>
      <c r="F348" s="156"/>
      <c r="G348" s="155"/>
      <c r="I348" s="133">
        <v>125092</v>
      </c>
      <c r="J348" s="133">
        <v>132027</v>
      </c>
      <c r="K348" s="133">
        <v>142339</v>
      </c>
      <c r="L348" s="133">
        <v>149097</v>
      </c>
      <c r="P348" s="76"/>
      <c r="Q348" s="76"/>
      <c r="R348" s="76"/>
      <c r="S348" s="76"/>
    </row>
    <row r="349" spans="1:19" ht="15" customHeight="1" x14ac:dyDescent="0.2">
      <c r="A349" s="77" t="s">
        <v>286</v>
      </c>
      <c r="D349" s="132" t="s">
        <v>287</v>
      </c>
      <c r="E349" s="155"/>
      <c r="F349" s="156"/>
      <c r="G349" s="155"/>
      <c r="I349" s="164">
        <v>79573</v>
      </c>
      <c r="J349" s="164">
        <v>87304</v>
      </c>
      <c r="K349" s="164">
        <v>92809</v>
      </c>
      <c r="L349" s="133">
        <v>98140</v>
      </c>
      <c r="M349" s="133">
        <v>189669</v>
      </c>
      <c r="N349" s="76">
        <v>249744</v>
      </c>
      <c r="P349" s="76">
        <v>166496</v>
      </c>
      <c r="Q349" s="76"/>
      <c r="R349" s="76">
        <v>90900</v>
      </c>
      <c r="S349" s="76">
        <v>215181</v>
      </c>
    </row>
    <row r="350" spans="1:19" ht="15" customHeight="1" x14ac:dyDescent="0.2">
      <c r="A350" s="77" t="s">
        <v>288</v>
      </c>
      <c r="D350" s="132" t="s">
        <v>289</v>
      </c>
      <c r="E350" s="155"/>
      <c r="F350" s="156"/>
      <c r="G350" s="155"/>
      <c r="I350" s="133"/>
      <c r="J350" s="133"/>
      <c r="K350" s="133"/>
      <c r="M350" s="133">
        <v>347660</v>
      </c>
      <c r="N350" s="76">
        <v>435779</v>
      </c>
      <c r="P350" s="76">
        <v>334162.25</v>
      </c>
      <c r="Q350" s="76"/>
      <c r="R350" s="76">
        <v>569653</v>
      </c>
      <c r="S350" s="76">
        <v>885544</v>
      </c>
    </row>
    <row r="351" spans="1:19" ht="15" customHeight="1" x14ac:dyDescent="0.2">
      <c r="A351" s="77" t="s">
        <v>290</v>
      </c>
      <c r="D351" s="132" t="s">
        <v>291</v>
      </c>
      <c r="E351" s="155"/>
      <c r="F351" s="156"/>
      <c r="G351" s="155"/>
      <c r="I351" s="164">
        <f>SUM(I346:I350)</f>
        <v>204665</v>
      </c>
      <c r="J351" s="164">
        <f>SUM(J346:J350)</f>
        <v>219331</v>
      </c>
      <c r="K351" s="164">
        <f>SUM(K346:K350)</f>
        <v>235148</v>
      </c>
      <c r="M351" s="133">
        <v>347275</v>
      </c>
      <c r="N351" s="76">
        <v>443631</v>
      </c>
      <c r="P351" s="76">
        <v>320379.78000000003</v>
      </c>
      <c r="Q351" s="76"/>
      <c r="R351" s="76">
        <v>540050</v>
      </c>
      <c r="S351" s="76">
        <v>777374</v>
      </c>
    </row>
    <row r="352" spans="1:19" ht="15" customHeight="1" x14ac:dyDescent="0.2">
      <c r="A352" s="77" t="s">
        <v>292</v>
      </c>
      <c r="D352" s="132" t="s">
        <v>293</v>
      </c>
      <c r="E352" s="155"/>
      <c r="F352" s="156"/>
      <c r="G352" s="155"/>
      <c r="I352" s="133"/>
      <c r="J352" s="133"/>
      <c r="K352" s="133"/>
      <c r="M352" s="133">
        <v>156791</v>
      </c>
      <c r="N352" s="76">
        <v>173039</v>
      </c>
      <c r="P352" s="76">
        <v>116109.4</v>
      </c>
      <c r="Q352" s="76"/>
      <c r="R352" s="76">
        <v>196310</v>
      </c>
      <c r="S352" s="76">
        <v>292698</v>
      </c>
    </row>
    <row r="353" spans="1:20" ht="15" customHeight="1" x14ac:dyDescent="0.2">
      <c r="A353" s="77" t="s">
        <v>294</v>
      </c>
      <c r="D353" s="132" t="s">
        <v>295</v>
      </c>
      <c r="E353" s="155"/>
      <c r="F353" s="156"/>
      <c r="G353" s="155"/>
      <c r="I353" s="133"/>
      <c r="J353" s="133"/>
      <c r="K353" s="133">
        <v>2500</v>
      </c>
      <c r="L353" s="133">
        <v>2500</v>
      </c>
      <c r="M353" s="133">
        <v>154058</v>
      </c>
      <c r="N353" s="76">
        <v>170307</v>
      </c>
      <c r="P353" s="76">
        <v>113538</v>
      </c>
      <c r="Q353" s="76"/>
      <c r="R353" s="76">
        <v>196897</v>
      </c>
      <c r="S353" s="76">
        <v>324079</v>
      </c>
    </row>
    <row r="354" spans="1:20" ht="15" customHeight="1" x14ac:dyDescent="0.2">
      <c r="A354" s="77" t="s">
        <v>296</v>
      </c>
      <c r="D354" s="132" t="s">
        <v>297</v>
      </c>
      <c r="E354" s="155"/>
      <c r="F354" s="156"/>
      <c r="G354" s="155"/>
      <c r="I354" s="133"/>
      <c r="J354" s="133"/>
      <c r="K354" s="133"/>
      <c r="M354" s="133">
        <v>102658</v>
      </c>
      <c r="N354" s="76">
        <v>111457</v>
      </c>
      <c r="O354" s="133" t="e">
        <f>N163-O126+N344+N349+N352+N353+N354+#REF!+#REF!+N390</f>
        <v>#REF!</v>
      </c>
      <c r="P354" s="76">
        <v>78485.070000000007</v>
      </c>
      <c r="Q354" s="76"/>
      <c r="R354" s="76">
        <v>136860</v>
      </c>
      <c r="S354" s="76">
        <v>271619</v>
      </c>
      <c r="T354" s="133">
        <f>S163-T122+S344+S359-S350-S351+S390-S355-S356</f>
        <v>3157454.5395</v>
      </c>
    </row>
    <row r="355" spans="1:20" ht="15" customHeight="1" x14ac:dyDescent="0.2">
      <c r="A355" s="77" t="s">
        <v>592</v>
      </c>
      <c r="D355" s="132" t="s">
        <v>593</v>
      </c>
      <c r="E355" s="155"/>
      <c r="F355" s="156"/>
      <c r="G355" s="155"/>
      <c r="I355" s="133"/>
      <c r="J355" s="133"/>
      <c r="K355" s="133"/>
      <c r="P355" s="76"/>
      <c r="Q355" s="76"/>
      <c r="R355" s="76">
        <v>17500</v>
      </c>
      <c r="S355" s="76">
        <v>6000</v>
      </c>
    </row>
    <row r="356" spans="1:20" ht="15" customHeight="1" x14ac:dyDescent="0.2">
      <c r="A356" s="77" t="s">
        <v>594</v>
      </c>
      <c r="D356" s="132" t="s">
        <v>595</v>
      </c>
      <c r="E356" s="155"/>
      <c r="F356" s="156"/>
      <c r="G356" s="155"/>
      <c r="I356" s="133"/>
      <c r="J356" s="133"/>
      <c r="K356" s="133"/>
      <c r="P356" s="76"/>
      <c r="Q356" s="76"/>
      <c r="R356" s="76">
        <v>83356</v>
      </c>
      <c r="S356" s="76">
        <v>311522</v>
      </c>
    </row>
    <row r="357" spans="1:20" ht="15" customHeight="1" x14ac:dyDescent="0.2">
      <c r="A357" s="157" t="s">
        <v>725</v>
      </c>
      <c r="D357" s="158" t="s">
        <v>726</v>
      </c>
      <c r="E357" s="155"/>
      <c r="F357" s="156"/>
      <c r="G357" s="155"/>
      <c r="I357" s="133"/>
      <c r="J357" s="133"/>
      <c r="K357" s="133"/>
      <c r="P357" s="76"/>
      <c r="Q357" s="76"/>
      <c r="R357" s="76"/>
      <c r="S357" s="76">
        <v>33962</v>
      </c>
    </row>
    <row r="358" spans="1:20" ht="15" customHeight="1" x14ac:dyDescent="0.2">
      <c r="A358" s="186" t="s">
        <v>759</v>
      </c>
      <c r="D358" s="179" t="s">
        <v>760</v>
      </c>
      <c r="E358" s="155"/>
      <c r="F358" s="156"/>
      <c r="G358" s="155"/>
      <c r="I358" s="133"/>
      <c r="J358" s="133"/>
      <c r="K358" s="133"/>
      <c r="P358" s="76"/>
      <c r="Q358" s="76"/>
      <c r="S358" s="76">
        <v>222826</v>
      </c>
    </row>
    <row r="359" spans="1:20" ht="15" customHeight="1" x14ac:dyDescent="0.25">
      <c r="A359" s="180" t="s">
        <v>580</v>
      </c>
      <c r="E359" s="155"/>
      <c r="F359" s="156"/>
      <c r="G359" s="155"/>
      <c r="I359" s="133"/>
      <c r="J359" s="133"/>
      <c r="K359" s="133"/>
      <c r="N359" s="75">
        <f>SUM(N346:N358)</f>
        <v>1583957</v>
      </c>
      <c r="P359" s="76">
        <f>SUM(P346:P358)</f>
        <v>1129170.5000000002</v>
      </c>
      <c r="Q359" s="76"/>
      <c r="R359" s="178">
        <f>SUM(R346:R358)</f>
        <v>1831526</v>
      </c>
      <c r="S359" s="178">
        <f>SUM(S346:S358)</f>
        <v>3340805</v>
      </c>
    </row>
    <row r="360" spans="1:20" ht="15" customHeight="1" x14ac:dyDescent="0.25">
      <c r="A360" s="180"/>
      <c r="E360" s="155"/>
      <c r="F360" s="156"/>
      <c r="G360" s="155"/>
      <c r="I360" s="133"/>
      <c r="J360" s="133"/>
      <c r="K360" s="133"/>
      <c r="N360" s="75"/>
      <c r="P360" s="76"/>
      <c r="Q360" s="76"/>
      <c r="R360" s="178"/>
      <c r="S360" s="178"/>
    </row>
    <row r="361" spans="1:20" ht="15" customHeight="1" x14ac:dyDescent="0.25">
      <c r="A361" s="180"/>
      <c r="E361" s="155"/>
      <c r="F361" s="156"/>
      <c r="G361" s="155"/>
      <c r="I361" s="133"/>
      <c r="J361" s="133"/>
      <c r="K361" s="133"/>
      <c r="N361" s="75"/>
      <c r="P361" s="76"/>
      <c r="Q361" s="76"/>
      <c r="R361" s="178"/>
      <c r="S361" s="178"/>
    </row>
    <row r="362" spans="1:20" ht="15" customHeight="1" x14ac:dyDescent="0.25">
      <c r="A362" s="180"/>
      <c r="E362" s="155"/>
      <c r="F362" s="156"/>
      <c r="G362" s="155"/>
      <c r="I362" s="133"/>
      <c r="J362" s="133"/>
      <c r="K362" s="133"/>
      <c r="N362" s="75"/>
      <c r="P362" s="76"/>
      <c r="Q362" s="76"/>
      <c r="R362" s="178"/>
      <c r="S362" s="178"/>
    </row>
    <row r="363" spans="1:20" ht="15" customHeight="1" x14ac:dyDescent="0.2">
      <c r="A363" s="77"/>
      <c r="D363" s="132"/>
      <c r="E363" s="155"/>
      <c r="F363" s="156"/>
      <c r="G363" s="155"/>
      <c r="I363" s="133"/>
      <c r="J363" s="133"/>
      <c r="K363" s="133"/>
      <c r="P363" s="76"/>
      <c r="Q363" s="76"/>
    </row>
    <row r="364" spans="1:20" ht="15" customHeight="1" x14ac:dyDescent="0.2">
      <c r="A364" s="202" t="s">
        <v>581</v>
      </c>
      <c r="B364" s="202"/>
      <c r="C364" s="202"/>
      <c r="D364" s="202"/>
      <c r="E364" s="202"/>
      <c r="F364" s="202"/>
      <c r="G364" s="202"/>
      <c r="H364" s="202"/>
      <c r="I364" s="202"/>
      <c r="J364" s="202"/>
      <c r="K364" s="202"/>
      <c r="L364" s="202"/>
      <c r="M364" s="202"/>
      <c r="N364" s="202"/>
      <c r="O364" s="202"/>
      <c r="P364" s="202"/>
      <c r="Q364" s="202"/>
      <c r="R364" s="202"/>
      <c r="S364" s="202"/>
    </row>
    <row r="365" spans="1:20" ht="15" customHeight="1" x14ac:dyDescent="0.2">
      <c r="A365" s="196"/>
      <c r="B365" s="196"/>
      <c r="C365" s="196"/>
      <c r="D365" s="196"/>
      <c r="E365" s="196"/>
      <c r="F365" s="196"/>
      <c r="G365" s="196"/>
      <c r="H365" s="196"/>
      <c r="I365" s="196"/>
      <c r="J365" s="196"/>
      <c r="K365" s="196"/>
      <c r="L365" s="196"/>
      <c r="M365" s="196"/>
      <c r="N365" s="196"/>
      <c r="O365" s="196"/>
      <c r="P365" s="196"/>
      <c r="Q365" s="196"/>
      <c r="R365" s="196"/>
      <c r="S365" s="196"/>
    </row>
    <row r="366" spans="1:20" ht="15" customHeight="1" x14ac:dyDescent="0.2">
      <c r="A366" s="189" t="s">
        <v>749</v>
      </c>
      <c r="D366" s="184" t="s">
        <v>750</v>
      </c>
      <c r="I366" s="133"/>
      <c r="J366" s="133"/>
      <c r="K366" s="133"/>
      <c r="P366" s="76">
        <v>1046.02</v>
      </c>
      <c r="Q366" s="76"/>
      <c r="R366" s="75">
        <v>4197</v>
      </c>
      <c r="S366" s="75">
        <v>675</v>
      </c>
    </row>
    <row r="367" spans="1:20" ht="15" customHeight="1" x14ac:dyDescent="0.2">
      <c r="A367" s="163" t="s">
        <v>543</v>
      </c>
      <c r="D367" s="80" t="s">
        <v>536</v>
      </c>
      <c r="I367" s="133"/>
      <c r="J367" s="133"/>
      <c r="K367" s="133"/>
      <c r="P367" s="76">
        <v>1046.02</v>
      </c>
      <c r="Q367" s="76"/>
      <c r="R367" s="75">
        <v>4197</v>
      </c>
      <c r="S367" s="75">
        <v>20744</v>
      </c>
    </row>
    <row r="368" spans="1:20" ht="15" customHeight="1" x14ac:dyDescent="0.2">
      <c r="A368" s="163" t="s">
        <v>298</v>
      </c>
      <c r="D368" s="80" t="s">
        <v>299</v>
      </c>
      <c r="I368" s="133"/>
      <c r="J368" s="133"/>
      <c r="K368" s="133"/>
      <c r="N368" s="76">
        <v>14279</v>
      </c>
      <c r="P368" s="76">
        <v>9520</v>
      </c>
      <c r="Q368" s="76"/>
      <c r="R368" s="75">
        <v>15075</v>
      </c>
      <c r="S368" s="75">
        <v>28266</v>
      </c>
    </row>
    <row r="369" spans="1:19" ht="15" customHeight="1" x14ac:dyDescent="0.2">
      <c r="A369" s="163" t="s">
        <v>300</v>
      </c>
      <c r="D369" s="80" t="s">
        <v>301</v>
      </c>
      <c r="I369" s="133"/>
      <c r="J369" s="133"/>
      <c r="K369" s="133"/>
      <c r="N369" s="76">
        <v>4697</v>
      </c>
      <c r="P369" s="76">
        <v>3131.52</v>
      </c>
      <c r="Q369" s="76"/>
      <c r="R369" s="75">
        <v>4652</v>
      </c>
      <c r="S369" s="75">
        <v>6996</v>
      </c>
    </row>
    <row r="370" spans="1:19" ht="15" customHeight="1" x14ac:dyDescent="0.2">
      <c r="A370" s="163" t="s">
        <v>302</v>
      </c>
      <c r="D370" s="80" t="s">
        <v>94</v>
      </c>
      <c r="I370" s="133"/>
      <c r="J370" s="133"/>
      <c r="K370" s="133"/>
      <c r="N370" s="76">
        <v>2000</v>
      </c>
      <c r="P370" s="76">
        <v>1079.4000000000001</v>
      </c>
      <c r="Q370" s="76"/>
      <c r="R370" s="75">
        <v>2300</v>
      </c>
      <c r="S370" s="75">
        <v>4500</v>
      </c>
    </row>
    <row r="371" spans="1:19" ht="15" customHeight="1" x14ac:dyDescent="0.2">
      <c r="A371" s="163" t="s">
        <v>303</v>
      </c>
      <c r="D371" s="80" t="s">
        <v>96</v>
      </c>
      <c r="I371" s="133"/>
      <c r="J371" s="133"/>
      <c r="K371" s="133"/>
      <c r="N371" s="76">
        <v>160</v>
      </c>
      <c r="P371" s="76">
        <v>82.56</v>
      </c>
      <c r="Q371" s="76"/>
      <c r="R371" s="75">
        <v>176</v>
      </c>
      <c r="S371" s="75">
        <v>360</v>
      </c>
    </row>
    <row r="372" spans="1:19" ht="15" customHeight="1" x14ac:dyDescent="0.2">
      <c r="A372" s="163" t="s">
        <v>304</v>
      </c>
      <c r="D372" s="80" t="s">
        <v>176</v>
      </c>
      <c r="I372" s="133"/>
      <c r="J372" s="133"/>
      <c r="K372" s="133"/>
      <c r="N372" s="76">
        <v>200</v>
      </c>
      <c r="P372" s="76"/>
      <c r="Q372" s="76"/>
      <c r="R372" s="75">
        <v>200</v>
      </c>
      <c r="S372" s="75">
        <v>200</v>
      </c>
    </row>
    <row r="373" spans="1:19" ht="15" customHeight="1" x14ac:dyDescent="0.2">
      <c r="A373" s="163" t="s">
        <v>636</v>
      </c>
      <c r="D373" s="80" t="s">
        <v>637</v>
      </c>
      <c r="I373" s="133"/>
      <c r="J373" s="133"/>
      <c r="K373" s="133"/>
      <c r="P373" s="76"/>
      <c r="Q373" s="76"/>
      <c r="R373" s="75"/>
      <c r="S373" s="75">
        <v>1500</v>
      </c>
    </row>
    <row r="374" spans="1:19" ht="15" customHeight="1" x14ac:dyDescent="0.2">
      <c r="A374" s="183" t="s">
        <v>730</v>
      </c>
      <c r="D374" s="184" t="s">
        <v>731</v>
      </c>
      <c r="I374" s="133"/>
      <c r="J374" s="133"/>
      <c r="K374" s="133"/>
      <c r="P374" s="76"/>
      <c r="Q374" s="76"/>
      <c r="R374" s="75"/>
      <c r="S374" s="75">
        <v>2500</v>
      </c>
    </row>
    <row r="375" spans="1:19" ht="15" customHeight="1" x14ac:dyDescent="0.2">
      <c r="A375" s="163" t="s">
        <v>305</v>
      </c>
      <c r="D375" s="80" t="s">
        <v>306</v>
      </c>
      <c r="I375" s="133"/>
      <c r="J375" s="133"/>
      <c r="K375" s="133"/>
      <c r="N375" s="76">
        <v>2268</v>
      </c>
      <c r="P375" s="76">
        <v>2267.58</v>
      </c>
      <c r="Q375" s="76"/>
      <c r="R375" s="75">
        <v>4378</v>
      </c>
      <c r="S375" s="75">
        <v>8368</v>
      </c>
    </row>
    <row r="376" spans="1:19" ht="15" customHeight="1" x14ac:dyDescent="0.2">
      <c r="A376" s="163" t="s">
        <v>307</v>
      </c>
      <c r="D376" s="80" t="s">
        <v>90</v>
      </c>
      <c r="I376" s="133"/>
      <c r="J376" s="133"/>
      <c r="K376" s="133"/>
      <c r="N376" s="76">
        <v>1000</v>
      </c>
      <c r="P376" s="76"/>
      <c r="Q376" s="76"/>
      <c r="R376" s="75">
        <v>1000</v>
      </c>
      <c r="S376" s="75">
        <v>1000</v>
      </c>
    </row>
    <row r="377" spans="1:19" ht="15" customHeight="1" x14ac:dyDescent="0.2">
      <c r="A377" s="163" t="s">
        <v>308</v>
      </c>
      <c r="D377" s="80" t="s">
        <v>309</v>
      </c>
      <c r="I377" s="133"/>
      <c r="J377" s="133"/>
      <c r="K377" s="133"/>
      <c r="N377" s="76">
        <v>1500</v>
      </c>
      <c r="P377" s="76">
        <v>1440</v>
      </c>
      <c r="Q377" s="76"/>
      <c r="R377" s="75">
        <v>2000</v>
      </c>
      <c r="S377" s="75">
        <v>2000</v>
      </c>
    </row>
    <row r="378" spans="1:19" ht="15" customHeight="1" x14ac:dyDescent="0.2">
      <c r="A378" s="183" t="s">
        <v>690</v>
      </c>
      <c r="D378" s="184" t="s">
        <v>85</v>
      </c>
      <c r="I378" s="133"/>
      <c r="J378" s="133"/>
      <c r="K378" s="133"/>
      <c r="P378" s="76"/>
      <c r="Q378" s="76"/>
      <c r="R378" s="75"/>
      <c r="S378" s="75">
        <v>10000</v>
      </c>
    </row>
    <row r="379" spans="1:19" ht="15" customHeight="1" x14ac:dyDescent="0.2">
      <c r="A379" s="163" t="s">
        <v>310</v>
      </c>
      <c r="D379" s="80" t="s">
        <v>82</v>
      </c>
      <c r="I379" s="133"/>
      <c r="J379" s="133"/>
      <c r="K379" s="133"/>
      <c r="N379" s="76">
        <v>2500</v>
      </c>
      <c r="P379" s="76">
        <v>1375.61</v>
      </c>
      <c r="Q379" s="76"/>
      <c r="R379" s="75">
        <v>2500</v>
      </c>
      <c r="S379" s="75">
        <v>2500</v>
      </c>
    </row>
    <row r="380" spans="1:19" ht="15" customHeight="1" x14ac:dyDescent="0.2">
      <c r="A380" s="163" t="s">
        <v>311</v>
      </c>
      <c r="D380" s="80" t="s">
        <v>83</v>
      </c>
      <c r="I380" s="133"/>
      <c r="J380" s="133"/>
      <c r="K380" s="133"/>
      <c r="N380" s="76">
        <v>100</v>
      </c>
      <c r="P380" s="76"/>
      <c r="Q380" s="76"/>
      <c r="R380" s="75">
        <v>100</v>
      </c>
      <c r="S380" s="75">
        <v>150</v>
      </c>
    </row>
    <row r="381" spans="1:19" ht="15" customHeight="1" x14ac:dyDescent="0.2">
      <c r="A381" s="163" t="s">
        <v>312</v>
      </c>
      <c r="D381" s="80" t="s">
        <v>84</v>
      </c>
      <c r="I381" s="133"/>
      <c r="J381" s="133"/>
      <c r="K381" s="133"/>
      <c r="N381" s="76">
        <v>720</v>
      </c>
      <c r="P381" s="76">
        <v>284.89999999999998</v>
      </c>
      <c r="Q381" s="76"/>
      <c r="R381" s="75">
        <v>1400</v>
      </c>
      <c r="S381" s="75">
        <v>500</v>
      </c>
    </row>
    <row r="382" spans="1:19" ht="15" customHeight="1" x14ac:dyDescent="0.2">
      <c r="A382" s="163" t="s">
        <v>313</v>
      </c>
      <c r="D382" s="80" t="s">
        <v>85</v>
      </c>
      <c r="I382" s="133"/>
      <c r="J382" s="133"/>
      <c r="K382" s="133"/>
      <c r="N382" s="76">
        <v>4000</v>
      </c>
      <c r="P382" s="76"/>
      <c r="Q382" s="76"/>
      <c r="R382" s="75">
        <v>4000</v>
      </c>
      <c r="S382" s="75">
        <v>2000</v>
      </c>
    </row>
    <row r="383" spans="1:19" ht="15" customHeight="1" x14ac:dyDescent="0.2">
      <c r="A383" s="132" t="s">
        <v>314</v>
      </c>
      <c r="D383" s="80" t="s">
        <v>315</v>
      </c>
      <c r="E383" s="155"/>
      <c r="F383" s="156"/>
      <c r="G383" s="155"/>
      <c r="I383" s="164">
        <v>10000</v>
      </c>
      <c r="J383" s="164">
        <v>15190</v>
      </c>
      <c r="K383" s="164">
        <v>100000</v>
      </c>
      <c r="L383" s="133">
        <v>100000</v>
      </c>
      <c r="N383" s="76">
        <v>1046</v>
      </c>
      <c r="P383" s="76">
        <v>439.84</v>
      </c>
      <c r="Q383" s="76"/>
      <c r="R383" s="75">
        <v>1000</v>
      </c>
      <c r="S383" s="75">
        <v>1000</v>
      </c>
    </row>
    <row r="384" spans="1:19" ht="15" customHeight="1" x14ac:dyDescent="0.2">
      <c r="A384" s="132" t="s">
        <v>316</v>
      </c>
      <c r="D384" s="80" t="s">
        <v>89</v>
      </c>
      <c r="E384" s="155"/>
      <c r="F384" s="156"/>
      <c r="G384" s="155"/>
      <c r="I384" s="164"/>
      <c r="J384" s="164"/>
      <c r="K384" s="164"/>
      <c r="N384" s="76">
        <v>1500</v>
      </c>
      <c r="P384" s="76"/>
      <c r="Q384" s="76"/>
      <c r="R384" s="75">
        <v>1500</v>
      </c>
      <c r="S384" s="75">
        <v>1500</v>
      </c>
    </row>
    <row r="385" spans="1:19" ht="15" customHeight="1" x14ac:dyDescent="0.2">
      <c r="A385" s="132" t="s">
        <v>317</v>
      </c>
      <c r="D385" s="80" t="s">
        <v>90</v>
      </c>
      <c r="E385" s="155"/>
      <c r="F385" s="156"/>
      <c r="G385" s="155"/>
      <c r="I385" s="164"/>
      <c r="J385" s="164"/>
      <c r="K385" s="164"/>
      <c r="N385" s="76">
        <v>3000</v>
      </c>
      <c r="P385" s="76">
        <v>2495.9699999999998</v>
      </c>
      <c r="Q385" s="76"/>
      <c r="R385" s="75">
        <v>4000</v>
      </c>
      <c r="S385" s="75">
        <v>2000</v>
      </c>
    </row>
    <row r="386" spans="1:19" ht="15" customHeight="1" x14ac:dyDescent="0.2">
      <c r="A386" s="132" t="s">
        <v>568</v>
      </c>
      <c r="D386" s="80" t="s">
        <v>569</v>
      </c>
      <c r="E386" s="155"/>
      <c r="F386" s="156"/>
      <c r="G386" s="155"/>
      <c r="I386" s="164"/>
      <c r="J386" s="164"/>
      <c r="K386" s="164"/>
      <c r="P386" s="76"/>
      <c r="Q386" s="76"/>
      <c r="R386" s="75">
        <v>1000</v>
      </c>
      <c r="S386" s="75">
        <v>1000</v>
      </c>
    </row>
    <row r="387" spans="1:19" ht="15" customHeight="1" x14ac:dyDescent="0.2">
      <c r="A387" s="132" t="s">
        <v>318</v>
      </c>
      <c r="D387" s="80" t="s">
        <v>91</v>
      </c>
      <c r="E387" s="155"/>
      <c r="F387" s="156"/>
      <c r="G387" s="155"/>
      <c r="I387" s="164"/>
      <c r="J387" s="164"/>
      <c r="K387" s="164"/>
      <c r="N387" s="76">
        <v>2000</v>
      </c>
      <c r="P387" s="76">
        <v>3608.94</v>
      </c>
      <c r="Q387" s="76"/>
      <c r="R387" s="75">
        <v>6000</v>
      </c>
      <c r="S387" s="75">
        <v>12500</v>
      </c>
    </row>
    <row r="388" spans="1:19" ht="15" customHeight="1" x14ac:dyDescent="0.2">
      <c r="A388" s="132" t="s">
        <v>319</v>
      </c>
      <c r="D388" s="80" t="s">
        <v>99</v>
      </c>
      <c r="E388" s="155"/>
      <c r="F388" s="156"/>
      <c r="G388" s="155"/>
      <c r="I388" s="164"/>
      <c r="J388" s="164"/>
      <c r="K388" s="164"/>
      <c r="N388" s="76">
        <v>11600</v>
      </c>
      <c r="P388" s="76">
        <v>9363.0400000000009</v>
      </c>
      <c r="Q388" s="76"/>
      <c r="R388" s="75">
        <v>15000</v>
      </c>
      <c r="S388" s="75">
        <v>10000</v>
      </c>
    </row>
    <row r="389" spans="1:19" ht="15" customHeight="1" x14ac:dyDescent="0.2">
      <c r="A389" s="132"/>
      <c r="E389" s="155"/>
      <c r="F389" s="156"/>
      <c r="G389" s="155"/>
      <c r="I389" s="164"/>
      <c r="J389" s="164"/>
      <c r="K389" s="164"/>
      <c r="P389" s="76"/>
      <c r="Q389" s="76"/>
      <c r="R389" s="76"/>
      <c r="S389" s="76"/>
    </row>
    <row r="390" spans="1:19" ht="15" customHeight="1" x14ac:dyDescent="0.25">
      <c r="A390" s="180" t="s">
        <v>582</v>
      </c>
      <c r="E390" s="155"/>
      <c r="F390" s="156"/>
      <c r="G390" s="155"/>
      <c r="I390" s="164"/>
      <c r="J390" s="164"/>
      <c r="K390" s="164"/>
      <c r="N390" s="75">
        <f>SUM(N368:N389)</f>
        <v>52570</v>
      </c>
      <c r="P390" s="76">
        <f>SUM(P366:P389)</f>
        <v>37181.4</v>
      </c>
      <c r="Q390" s="76"/>
      <c r="R390" s="178">
        <f>SUM(R366:R389)</f>
        <v>74675</v>
      </c>
      <c r="S390" s="178">
        <f>SUM(S366:S389)</f>
        <v>120259</v>
      </c>
    </row>
    <row r="391" spans="1:19" ht="15" customHeight="1" x14ac:dyDescent="0.2">
      <c r="A391" s="132"/>
      <c r="E391" s="155"/>
      <c r="F391" s="156"/>
      <c r="G391" s="155"/>
      <c r="I391" s="164"/>
      <c r="J391" s="164"/>
      <c r="K391" s="164"/>
      <c r="P391" s="76"/>
      <c r="Q391" s="76"/>
    </row>
    <row r="392" spans="1:19" ht="15" customHeight="1" x14ac:dyDescent="0.2">
      <c r="A392" s="132"/>
      <c r="E392" s="155"/>
      <c r="F392" s="156"/>
      <c r="G392" s="155"/>
      <c r="I392" s="164"/>
      <c r="J392" s="164"/>
      <c r="K392" s="164"/>
      <c r="P392" s="76"/>
      <c r="Q392" s="76"/>
    </row>
    <row r="393" spans="1:19" ht="15" customHeight="1" x14ac:dyDescent="0.2">
      <c r="A393" s="132"/>
      <c r="E393" s="155"/>
      <c r="F393" s="156"/>
      <c r="G393" s="155"/>
      <c r="I393" s="164"/>
      <c r="J393" s="164"/>
      <c r="K393" s="164"/>
      <c r="P393" s="76"/>
      <c r="Q393" s="76"/>
    </row>
    <row r="394" spans="1:19" ht="15" customHeight="1" x14ac:dyDescent="0.2">
      <c r="E394" s="155"/>
      <c r="F394" s="156"/>
      <c r="G394" s="155"/>
      <c r="I394" s="133"/>
      <c r="J394" s="133"/>
      <c r="K394" s="133"/>
      <c r="P394" s="76"/>
      <c r="Q394" s="76"/>
    </row>
    <row r="395" spans="1:19" ht="15" customHeight="1" x14ac:dyDescent="0.25">
      <c r="A395" s="180" t="s">
        <v>583</v>
      </c>
      <c r="D395" s="132"/>
      <c r="E395" s="155"/>
      <c r="F395" s="156"/>
      <c r="G395" s="155"/>
      <c r="I395" s="133"/>
      <c r="J395" s="133"/>
      <c r="K395" s="133"/>
      <c r="M395" s="133">
        <f>SUM(M346:M394)</f>
        <v>1298111</v>
      </c>
      <c r="N395" s="76">
        <f>N163+N216+N253+N272+N294+N344+N359+N390</f>
        <v>2542899</v>
      </c>
      <c r="O395" s="76">
        <f>O163+O216+O253+O272+O294+O344+O359+O390</f>
        <v>1212987</v>
      </c>
      <c r="P395" s="76">
        <f>P163+P216+P253+P272+P294+P344+P359+P390</f>
        <v>1710646</v>
      </c>
      <c r="Q395" s="76"/>
      <c r="R395" s="178">
        <f>R390+R359+R344+R294+R272+R253+R216+R163</f>
        <v>3241591</v>
      </c>
      <c r="S395" s="178">
        <f>S390+S359+S344+S294+S272+S253+S216+S163</f>
        <v>6050064.0970000001</v>
      </c>
    </row>
    <row r="396" spans="1:19" ht="15" customHeight="1" x14ac:dyDescent="0.2">
      <c r="D396" s="132"/>
      <c r="E396" s="155"/>
      <c r="F396" s="156"/>
      <c r="G396" s="155"/>
      <c r="I396" s="133"/>
      <c r="J396" s="133"/>
      <c r="K396" s="133"/>
      <c r="N396" s="75"/>
      <c r="P396" s="76"/>
      <c r="Q396" s="76"/>
      <c r="R396" s="76"/>
      <c r="S396" s="76"/>
    </row>
    <row r="397" spans="1:19" ht="15" customHeight="1" x14ac:dyDescent="0.2">
      <c r="D397" s="132"/>
      <c r="E397" s="155"/>
      <c r="F397" s="156"/>
      <c r="G397" s="155"/>
      <c r="I397" s="133"/>
      <c r="J397" s="133"/>
      <c r="K397" s="133"/>
      <c r="P397" s="76"/>
      <c r="Q397" s="76"/>
    </row>
    <row r="398" spans="1:19" ht="15" customHeight="1" x14ac:dyDescent="0.2">
      <c r="D398" s="132"/>
      <c r="E398" s="155"/>
      <c r="F398" s="156"/>
      <c r="G398" s="155"/>
      <c r="I398" s="133"/>
      <c r="J398" s="133"/>
      <c r="K398" s="133"/>
      <c r="P398" s="76"/>
      <c r="Q398" s="76"/>
    </row>
    <row r="399" spans="1:19" ht="15" customHeight="1" x14ac:dyDescent="0.2">
      <c r="A399" s="202" t="s">
        <v>382</v>
      </c>
      <c r="B399" s="202"/>
      <c r="C399" s="202"/>
      <c r="D399" s="202"/>
      <c r="E399" s="202"/>
      <c r="F399" s="202"/>
      <c r="G399" s="202"/>
      <c r="H399" s="202"/>
      <c r="I399" s="202"/>
      <c r="J399" s="202"/>
      <c r="K399" s="202"/>
      <c r="L399" s="202"/>
      <c r="M399" s="202"/>
      <c r="N399" s="202"/>
      <c r="O399" s="202"/>
      <c r="P399" s="202"/>
      <c r="Q399" s="202"/>
      <c r="R399" s="202"/>
      <c r="S399" s="202"/>
    </row>
    <row r="400" spans="1:19" ht="15" customHeight="1" x14ac:dyDescent="0.2">
      <c r="A400" s="196"/>
      <c r="B400" s="196"/>
      <c r="C400" s="196"/>
      <c r="D400" s="196"/>
      <c r="E400" s="196"/>
      <c r="F400" s="196"/>
      <c r="G400" s="196"/>
      <c r="H400" s="196"/>
      <c r="I400" s="196"/>
      <c r="J400" s="196"/>
      <c r="K400" s="196"/>
      <c r="L400" s="196"/>
      <c r="M400" s="196"/>
      <c r="N400" s="196"/>
      <c r="O400" s="196"/>
      <c r="P400" s="196"/>
      <c r="Q400" s="196"/>
      <c r="R400" s="196"/>
      <c r="S400" s="196"/>
    </row>
    <row r="401" spans="1:20" ht="15" customHeight="1" x14ac:dyDescent="0.2">
      <c r="A401" s="77" t="s">
        <v>584</v>
      </c>
      <c r="D401" s="132" t="s">
        <v>320</v>
      </c>
      <c r="I401" s="133"/>
      <c r="J401" s="133"/>
      <c r="K401" s="133"/>
      <c r="M401" s="133">
        <f>M406-M395-M402</f>
        <v>437614.60000000009</v>
      </c>
      <c r="N401" s="76">
        <f>N406-N395-N402</f>
        <v>-164643</v>
      </c>
      <c r="O401" s="76">
        <f>O406-O395-O402</f>
        <v>-1227988</v>
      </c>
      <c r="P401" s="76"/>
      <c r="Q401" s="76"/>
      <c r="R401" s="76" t="e">
        <f>R406-R395-R402</f>
        <v>#REF!</v>
      </c>
      <c r="S401" s="76">
        <f>S406-S395-S402</f>
        <v>34728.50299999956</v>
      </c>
    </row>
    <row r="402" spans="1:20" ht="15" customHeight="1" x14ac:dyDescent="0.2">
      <c r="A402" s="77" t="s">
        <v>585</v>
      </c>
      <c r="D402" s="132" t="s">
        <v>321</v>
      </c>
      <c r="K402" s="133"/>
      <c r="M402" s="133">
        <v>150000</v>
      </c>
      <c r="N402" s="76">
        <v>15000</v>
      </c>
      <c r="O402" s="76">
        <v>15001</v>
      </c>
      <c r="P402" s="76"/>
      <c r="Q402" s="76"/>
      <c r="R402" s="76">
        <v>35000</v>
      </c>
      <c r="S402" s="76">
        <v>5000</v>
      </c>
      <c r="T402" s="80">
        <f>S402+S401</f>
        <v>39728.50299999956</v>
      </c>
    </row>
    <row r="403" spans="1:20" ht="15" customHeight="1" x14ac:dyDescent="0.2">
      <c r="A403" s="163"/>
      <c r="K403" s="133"/>
      <c r="P403" s="76"/>
      <c r="Q403" s="76"/>
    </row>
    <row r="404" spans="1:20" ht="15" customHeight="1" x14ac:dyDescent="0.2">
      <c r="A404" s="163"/>
      <c r="K404" s="133"/>
      <c r="P404" s="76"/>
      <c r="Q404" s="76"/>
    </row>
    <row r="405" spans="1:20" ht="15" customHeight="1" x14ac:dyDescent="0.25">
      <c r="A405" s="142" t="s">
        <v>322</v>
      </c>
      <c r="B405" s="143"/>
      <c r="C405" s="143"/>
      <c r="D405" s="143"/>
      <c r="E405" s="143"/>
      <c r="F405" s="143"/>
      <c r="G405" s="143"/>
      <c r="H405" s="143"/>
      <c r="I405" s="143"/>
      <c r="J405" s="143"/>
      <c r="K405" s="145"/>
      <c r="L405" s="145"/>
      <c r="M405" s="145"/>
      <c r="N405" s="99"/>
      <c r="O405" s="145"/>
      <c r="P405" s="99"/>
      <c r="Q405" s="99"/>
      <c r="R405" s="143"/>
      <c r="S405" s="143"/>
    </row>
    <row r="406" spans="1:20" ht="15" customHeight="1" x14ac:dyDescent="0.25">
      <c r="A406" s="142" t="s">
        <v>323</v>
      </c>
      <c r="B406" s="143"/>
      <c r="C406" s="143"/>
      <c r="D406" s="143"/>
      <c r="E406" s="143"/>
      <c r="F406" s="143"/>
      <c r="G406" s="143"/>
      <c r="H406" s="143"/>
      <c r="I406" s="143"/>
      <c r="J406" s="143"/>
      <c r="K406" s="145"/>
      <c r="L406" s="145"/>
      <c r="M406" s="145">
        <f>M86</f>
        <v>1885725.6</v>
      </c>
      <c r="N406" s="99">
        <f>N86</f>
        <v>2393256</v>
      </c>
      <c r="O406" s="99">
        <f>O86</f>
        <v>0</v>
      </c>
      <c r="P406" s="99"/>
      <c r="Q406" s="99"/>
      <c r="R406" s="170" t="e">
        <f>R86</f>
        <v>#REF!</v>
      </c>
      <c r="S406" s="170">
        <f>S86</f>
        <v>6089792.5999999996</v>
      </c>
    </row>
    <row r="407" spans="1:20" ht="15" customHeight="1" x14ac:dyDescent="0.2">
      <c r="K407" s="133"/>
    </row>
    <row r="408" spans="1:20" ht="15" customHeight="1" x14ac:dyDescent="0.2">
      <c r="K408" s="133"/>
    </row>
    <row r="409" spans="1:20" ht="15" customHeight="1" x14ac:dyDescent="0.2">
      <c r="K409" s="133"/>
    </row>
    <row r="410" spans="1:20" ht="15" customHeight="1" x14ac:dyDescent="0.2">
      <c r="K410" s="133"/>
    </row>
    <row r="411" spans="1:20" ht="15" customHeight="1" x14ac:dyDescent="0.2">
      <c r="K411" s="133"/>
    </row>
    <row r="412" spans="1:20" ht="15" customHeight="1" x14ac:dyDescent="0.2">
      <c r="K412" s="133"/>
    </row>
    <row r="413" spans="1:20" ht="15" customHeight="1" x14ac:dyDescent="0.2">
      <c r="K413" s="133"/>
    </row>
    <row r="414" spans="1:20" ht="15" customHeight="1" x14ac:dyDescent="0.2">
      <c r="K414" s="133"/>
    </row>
    <row r="415" spans="1:20" ht="15" customHeight="1" x14ac:dyDescent="0.2">
      <c r="A415" s="185" t="s">
        <v>723</v>
      </c>
      <c r="D415" s="185" t="s">
        <v>724</v>
      </c>
      <c r="K415" s="133"/>
      <c r="S415" s="75">
        <v>20000</v>
      </c>
    </row>
    <row r="416" spans="1:20" ht="15" customHeight="1" x14ac:dyDescent="0.2">
      <c r="A416" s="132" t="s">
        <v>53</v>
      </c>
      <c r="D416" s="132" t="s">
        <v>54</v>
      </c>
      <c r="I416" s="133">
        <v>25000</v>
      </c>
      <c r="J416" s="133">
        <v>25000</v>
      </c>
      <c r="K416" s="133">
        <v>25000</v>
      </c>
      <c r="L416" s="133">
        <v>25000</v>
      </c>
      <c r="M416" s="133">
        <v>5000</v>
      </c>
      <c r="N416" s="76">
        <v>50317</v>
      </c>
      <c r="P416" s="76"/>
      <c r="Q416" s="76"/>
      <c r="R416" s="75" t="e">
        <f>#REF!+LCBUDRB.XLS!N50+LCEMF.XLS!#REF!+LCSWM.XLS!L52</f>
        <v>#REF!</v>
      </c>
      <c r="S416" s="75">
        <f>LCBUDRB.XLS!O50+LCEMF.XLS!E66+LCSWM.XLS!M52</f>
        <v>78707</v>
      </c>
    </row>
    <row r="417" spans="1:19" ht="15" customHeight="1" x14ac:dyDescent="0.2">
      <c r="A417" s="132" t="s">
        <v>55</v>
      </c>
      <c r="D417" s="132" t="s">
        <v>56</v>
      </c>
      <c r="I417" s="133">
        <v>14000</v>
      </c>
      <c r="J417" s="133">
        <v>14000</v>
      </c>
      <c r="K417" s="133">
        <v>2703</v>
      </c>
      <c r="L417" s="133">
        <v>2703</v>
      </c>
      <c r="M417" s="133">
        <v>75000</v>
      </c>
      <c r="N417" s="76">
        <v>17500</v>
      </c>
      <c r="P417" s="76"/>
      <c r="Q417" s="76"/>
      <c r="R417" s="75">
        <v>17500</v>
      </c>
      <c r="S417" s="75">
        <v>15000</v>
      </c>
    </row>
    <row r="418" spans="1:19" ht="15" customHeight="1" x14ac:dyDescent="0.2">
      <c r="A418" s="132" t="s">
        <v>531</v>
      </c>
      <c r="D418" s="132" t="s">
        <v>532</v>
      </c>
      <c r="I418" s="133"/>
      <c r="J418" s="133"/>
      <c r="K418" s="133"/>
      <c r="P418" s="76">
        <v>2141.0300000000002</v>
      </c>
      <c r="Q418" s="76"/>
      <c r="R418" s="75">
        <f>12082+83356</f>
        <v>95438</v>
      </c>
      <c r="S418" s="75">
        <v>311522</v>
      </c>
    </row>
    <row r="419" spans="1:19" ht="15" customHeight="1" x14ac:dyDescent="0.2">
      <c r="A419" s="132" t="s">
        <v>533</v>
      </c>
      <c r="D419" s="132" t="s">
        <v>534</v>
      </c>
      <c r="I419" s="133"/>
      <c r="J419" s="133"/>
      <c r="K419" s="133"/>
      <c r="N419" s="75"/>
      <c r="P419" s="76"/>
      <c r="Q419" s="76"/>
      <c r="R419" s="75">
        <v>45000</v>
      </c>
      <c r="S419" s="75">
        <v>65000</v>
      </c>
    </row>
    <row r="420" spans="1:19" ht="15" customHeight="1" x14ac:dyDescent="0.2">
      <c r="A420" s="179" t="s">
        <v>756</v>
      </c>
      <c r="D420" s="158" t="s">
        <v>683</v>
      </c>
      <c r="I420" s="133"/>
      <c r="J420" s="133"/>
      <c r="K420" s="133"/>
      <c r="N420" s="75"/>
      <c r="P420" s="76"/>
      <c r="Q420" s="76"/>
      <c r="R420" s="75"/>
      <c r="S420" s="190">
        <v>100000</v>
      </c>
    </row>
    <row r="421" spans="1:19" ht="15" customHeight="1" x14ac:dyDescent="0.2">
      <c r="K421" s="133"/>
      <c r="R421" s="133"/>
      <c r="S421" s="133"/>
    </row>
    <row r="422" spans="1:19" ht="15" customHeight="1" x14ac:dyDescent="0.2">
      <c r="K422" s="133"/>
      <c r="R422" s="76" t="e">
        <f>SUM(R416:R421)</f>
        <v>#REF!</v>
      </c>
      <c r="S422" s="76">
        <f>SUM(S415:S421)</f>
        <v>590229</v>
      </c>
    </row>
    <row r="423" spans="1:19" ht="15" customHeight="1" x14ac:dyDescent="0.2">
      <c r="K423" s="133"/>
    </row>
    <row r="424" spans="1:19" ht="15" customHeight="1" x14ac:dyDescent="0.2">
      <c r="K424" s="133"/>
    </row>
    <row r="425" spans="1:19" ht="15" customHeight="1" x14ac:dyDescent="0.2">
      <c r="K425" s="133"/>
    </row>
    <row r="426" spans="1:19" ht="15" customHeight="1" x14ac:dyDescent="0.2">
      <c r="K426" s="133"/>
    </row>
    <row r="427" spans="1:19" ht="15" customHeight="1" x14ac:dyDescent="0.2">
      <c r="K427" s="133"/>
    </row>
    <row r="428" spans="1:19" ht="15" customHeight="1" x14ac:dyDescent="0.2">
      <c r="K428" s="133"/>
    </row>
    <row r="429" spans="1:19" ht="15" customHeight="1" x14ac:dyDescent="0.2">
      <c r="K429" s="133"/>
    </row>
    <row r="430" spans="1:19" ht="15" customHeight="1" x14ac:dyDescent="0.2">
      <c r="K430" s="133"/>
    </row>
    <row r="431" spans="1:19" ht="15" customHeight="1" x14ac:dyDescent="0.2">
      <c r="K431" s="133"/>
    </row>
    <row r="432" spans="1:19" ht="15" customHeight="1" x14ac:dyDescent="0.2">
      <c r="K432" s="133"/>
    </row>
    <row r="433" spans="11:11" ht="15" customHeight="1" x14ac:dyDescent="0.2">
      <c r="K433" s="133"/>
    </row>
    <row r="434" spans="11:11" ht="15" customHeight="1" x14ac:dyDescent="0.2">
      <c r="K434" s="133"/>
    </row>
    <row r="435" spans="11:11" ht="15" customHeight="1" x14ac:dyDescent="0.2">
      <c r="K435" s="133"/>
    </row>
    <row r="436" spans="11:11" ht="15" customHeight="1" x14ac:dyDescent="0.2">
      <c r="K436" s="133"/>
    </row>
    <row r="437" spans="11:11" ht="15" customHeight="1" x14ac:dyDescent="0.2">
      <c r="K437" s="133"/>
    </row>
    <row r="438" spans="11:11" ht="15" customHeight="1" x14ac:dyDescent="0.2">
      <c r="K438" s="133"/>
    </row>
    <row r="439" spans="11:11" ht="15" customHeight="1" x14ac:dyDescent="0.2">
      <c r="K439" s="133"/>
    </row>
    <row r="440" spans="11:11" ht="15" customHeight="1" x14ac:dyDescent="0.2">
      <c r="K440" s="133"/>
    </row>
    <row r="441" spans="11:11" ht="15" customHeight="1" x14ac:dyDescent="0.2">
      <c r="K441" s="133"/>
    </row>
    <row r="442" spans="11:11" ht="15" customHeight="1" x14ac:dyDescent="0.2">
      <c r="K442" s="133"/>
    </row>
    <row r="443" spans="11:11" ht="15" customHeight="1" x14ac:dyDescent="0.2">
      <c r="K443" s="133"/>
    </row>
    <row r="444" spans="11:11" ht="15" customHeight="1" x14ac:dyDescent="0.2">
      <c r="K444" s="133"/>
    </row>
    <row r="445" spans="11:11" ht="15" customHeight="1" x14ac:dyDescent="0.2">
      <c r="K445" s="133"/>
    </row>
    <row r="446" spans="11:11" ht="15" customHeight="1" x14ac:dyDescent="0.2">
      <c r="K446" s="133"/>
    </row>
    <row r="447" spans="11:11" ht="15" customHeight="1" x14ac:dyDescent="0.2">
      <c r="K447" s="133"/>
    </row>
    <row r="448" spans="11:11" ht="15" customHeight="1" x14ac:dyDescent="0.2">
      <c r="K448" s="133"/>
    </row>
    <row r="449" spans="11:11" ht="15" customHeight="1" x14ac:dyDescent="0.2">
      <c r="K449" s="133"/>
    </row>
    <row r="450" spans="11:11" ht="15" customHeight="1" x14ac:dyDescent="0.2">
      <c r="K450" s="133"/>
    </row>
    <row r="451" spans="11:11" ht="15" customHeight="1" x14ac:dyDescent="0.2">
      <c r="K451" s="133"/>
    </row>
    <row r="452" spans="11:11" ht="15" customHeight="1" x14ac:dyDescent="0.2">
      <c r="K452" s="133"/>
    </row>
    <row r="453" spans="11:11" ht="15" customHeight="1" x14ac:dyDescent="0.2">
      <c r="K453" s="133"/>
    </row>
    <row r="454" spans="11:11" ht="15" customHeight="1" x14ac:dyDescent="0.2">
      <c r="K454" s="133"/>
    </row>
    <row r="455" spans="11:11" ht="15" customHeight="1" x14ac:dyDescent="0.2">
      <c r="K455" s="133"/>
    </row>
    <row r="456" spans="11:11" ht="15" customHeight="1" x14ac:dyDescent="0.2">
      <c r="K456" s="133"/>
    </row>
    <row r="457" spans="11:11" ht="15" customHeight="1" x14ac:dyDescent="0.2">
      <c r="K457" s="133"/>
    </row>
    <row r="458" spans="11:11" ht="15" customHeight="1" x14ac:dyDescent="0.2">
      <c r="K458" s="133"/>
    </row>
    <row r="459" spans="11:11" ht="15" customHeight="1" x14ac:dyDescent="0.2">
      <c r="K459" s="133"/>
    </row>
    <row r="460" spans="11:11" ht="15" customHeight="1" x14ac:dyDescent="0.2">
      <c r="K460" s="133"/>
    </row>
    <row r="461" spans="11:11" ht="15" customHeight="1" x14ac:dyDescent="0.2">
      <c r="K461" s="133"/>
    </row>
    <row r="462" spans="11:11" ht="15" customHeight="1" x14ac:dyDescent="0.2">
      <c r="K462" s="133"/>
    </row>
    <row r="463" spans="11:11" ht="15" customHeight="1" x14ac:dyDescent="0.2">
      <c r="K463" s="133"/>
    </row>
    <row r="464" spans="11:11" ht="15" customHeight="1" x14ac:dyDescent="0.2">
      <c r="K464" s="133"/>
    </row>
    <row r="465" spans="11:11" ht="15" customHeight="1" x14ac:dyDescent="0.2">
      <c r="K465" s="133"/>
    </row>
    <row r="466" spans="11:11" ht="15" customHeight="1" x14ac:dyDescent="0.2">
      <c r="K466" s="133"/>
    </row>
    <row r="467" spans="11:11" ht="15" customHeight="1" x14ac:dyDescent="0.2">
      <c r="K467" s="133"/>
    </row>
    <row r="468" spans="11:11" ht="15" customHeight="1" x14ac:dyDescent="0.2">
      <c r="K468" s="133"/>
    </row>
    <row r="469" spans="11:11" ht="15" customHeight="1" x14ac:dyDescent="0.2">
      <c r="K469" s="133"/>
    </row>
    <row r="470" spans="11:11" ht="15" customHeight="1" x14ac:dyDescent="0.2">
      <c r="K470" s="133"/>
    </row>
    <row r="471" spans="11:11" ht="15" customHeight="1" x14ac:dyDescent="0.2">
      <c r="K471" s="133"/>
    </row>
    <row r="472" spans="11:11" ht="15" customHeight="1" x14ac:dyDescent="0.2">
      <c r="K472" s="133"/>
    </row>
    <row r="473" spans="11:11" ht="15" customHeight="1" x14ac:dyDescent="0.2">
      <c r="K473" s="133"/>
    </row>
    <row r="474" spans="11:11" ht="15" customHeight="1" x14ac:dyDescent="0.2">
      <c r="K474" s="133"/>
    </row>
    <row r="475" spans="11:11" ht="15" customHeight="1" x14ac:dyDescent="0.2">
      <c r="K475" s="133"/>
    </row>
    <row r="476" spans="11:11" ht="15" customHeight="1" x14ac:dyDescent="0.2">
      <c r="K476" s="133"/>
    </row>
    <row r="477" spans="11:11" ht="15" customHeight="1" x14ac:dyDescent="0.2">
      <c r="K477" s="133"/>
    </row>
    <row r="478" spans="11:11" ht="15" customHeight="1" x14ac:dyDescent="0.2">
      <c r="K478" s="133"/>
    </row>
    <row r="479" spans="11:11" ht="15" customHeight="1" x14ac:dyDescent="0.2">
      <c r="K479" s="133"/>
    </row>
  </sheetData>
  <sheetProtection sheet="1" objects="1" scenarios="1"/>
  <phoneticPr fontId="0" type="noConversion"/>
  <printOptions horizontalCentered="1" verticalCentered="1"/>
  <pageMargins left="0.36" right="0.32" top="1" bottom="1" header="0.25" footer="0.5"/>
  <pageSetup scale="88" fitToHeight="5" orientation="portrait" r:id="rId1"/>
  <headerFooter alignWithMargins="0">
    <oddHeader>&amp;C&amp;"Arial,Bold"&amp;14Lafayette County Budget
&amp;"Arial,Regular"&amp;12General Fund &amp;"Arial,Italic"
2020 Fiscal Year</oddHeader>
    <oddFooter>&amp;CPrepared by Steve Land &amp;D&amp;RPage &amp;P</oddFooter>
  </headerFooter>
  <rowBreaks count="8" manualBreakCount="8">
    <brk id="46" max="18" man="1"/>
    <brk id="88" max="18" man="1"/>
    <brk id="125" max="18" man="1"/>
    <brk id="166" max="18" man="1"/>
    <brk id="216" max="18" man="1"/>
    <brk id="256" max="18" man="1"/>
    <brk id="297" max="18" man="1"/>
    <brk id="344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2"/>
  <sheetViews>
    <sheetView showWhiteSpace="0" view="pageLayout" topLeftCell="A60" zoomScaleNormal="100" workbookViewId="0">
      <selection activeCell="O73" sqref="O73"/>
    </sheetView>
  </sheetViews>
  <sheetFormatPr defaultRowHeight="12.75" x14ac:dyDescent="0.2"/>
  <cols>
    <col min="1" max="1" width="16.7109375" style="3" customWidth="1"/>
    <col min="2" max="2" width="0" style="3" hidden="1" customWidth="1"/>
    <col min="3" max="3" width="54.140625" style="3" customWidth="1"/>
    <col min="4" max="4" width="0.140625" style="3" hidden="1" customWidth="1"/>
    <col min="5" max="5" width="1.7109375" style="3" hidden="1" customWidth="1"/>
    <col min="6" max="6" width="2" style="3" hidden="1" customWidth="1"/>
    <col min="7" max="7" width="9.140625" style="4" hidden="1" customWidth="1"/>
    <col min="8" max="8" width="0" style="3" hidden="1" customWidth="1"/>
    <col min="9" max="9" width="8.7109375" style="3" hidden="1" customWidth="1"/>
    <col min="10" max="10" width="8.5703125" style="3" hidden="1" customWidth="1"/>
    <col min="11" max="11" width="10.85546875" style="4" hidden="1" customWidth="1"/>
    <col min="12" max="12" width="9.7109375" style="73" hidden="1" customWidth="1"/>
    <col min="13" max="13" width="9.7109375" style="1" hidden="1" customWidth="1"/>
    <col min="14" max="14" width="15.85546875" style="82" hidden="1" customWidth="1"/>
    <col min="15" max="15" width="19.28515625" style="82" customWidth="1"/>
    <col min="16" max="16" width="9.5703125" bestFit="1" customWidth="1"/>
  </cols>
  <sheetData>
    <row r="1" spans="1:16" ht="15" customHeight="1" x14ac:dyDescent="0.2">
      <c r="A1" s="11"/>
      <c r="B1" s="11"/>
      <c r="C1" s="11"/>
    </row>
    <row r="2" spans="1:16" ht="15" customHeight="1" x14ac:dyDescent="0.25">
      <c r="A2" s="95" t="s">
        <v>620</v>
      </c>
      <c r="B2" s="6"/>
      <c r="C2" s="6"/>
      <c r="D2" s="26"/>
      <c r="E2" s="26"/>
      <c r="F2" s="26"/>
      <c r="G2" s="8"/>
      <c r="H2" s="21"/>
      <c r="I2" s="6"/>
      <c r="J2" s="11"/>
      <c r="K2" s="8"/>
      <c r="L2" s="74"/>
      <c r="M2" s="9"/>
      <c r="N2" s="74"/>
      <c r="O2" s="74"/>
    </row>
    <row r="3" spans="1:16" ht="15" customHeight="1" x14ac:dyDescent="0.2">
      <c r="D3" s="13"/>
      <c r="J3" s="11"/>
      <c r="L3" s="71"/>
    </row>
    <row r="4" spans="1:16" ht="15" customHeight="1" x14ac:dyDescent="0.2">
      <c r="D4" s="13"/>
      <c r="F4" s="15"/>
      <c r="L4" s="71"/>
      <c r="N4" s="120">
        <v>2006</v>
      </c>
      <c r="O4" s="120"/>
    </row>
    <row r="5" spans="1:16" ht="15" customHeight="1" x14ac:dyDescent="0.2">
      <c r="A5" s="198" t="s">
        <v>1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92"/>
    </row>
    <row r="6" spans="1:16" ht="15" customHeight="1" x14ac:dyDescent="0.2">
      <c r="A6" s="14" t="s">
        <v>333</v>
      </c>
      <c r="C6" s="3" t="s">
        <v>334</v>
      </c>
      <c r="D6" s="13"/>
      <c r="F6" s="15"/>
      <c r="L6" s="71">
        <v>5600</v>
      </c>
      <c r="M6" s="73">
        <v>4294.6400000000003</v>
      </c>
      <c r="N6" s="82">
        <v>11716</v>
      </c>
      <c r="O6" s="82">
        <v>14062</v>
      </c>
    </row>
    <row r="7" spans="1:16" ht="15" customHeight="1" x14ac:dyDescent="0.2">
      <c r="A7" s="14" t="s">
        <v>335</v>
      </c>
      <c r="C7" s="5" t="s">
        <v>336</v>
      </c>
      <c r="D7" s="13"/>
      <c r="F7" s="15"/>
      <c r="G7" s="4">
        <v>178232</v>
      </c>
      <c r="I7" s="3">
        <v>161797</v>
      </c>
      <c r="J7" s="3">
        <v>144848</v>
      </c>
      <c r="K7" s="4">
        <v>162500</v>
      </c>
      <c r="L7" s="71">
        <v>160500</v>
      </c>
      <c r="M7" s="73">
        <v>92394.38</v>
      </c>
      <c r="N7" s="82">
        <v>188790</v>
      </c>
      <c r="O7" s="188">
        <v>191883</v>
      </c>
    </row>
    <row r="8" spans="1:16" ht="15" customHeight="1" x14ac:dyDescent="0.2">
      <c r="A8" s="18"/>
      <c r="D8" s="13"/>
      <c r="F8" s="15"/>
      <c r="L8" s="71"/>
      <c r="M8" s="73"/>
    </row>
    <row r="9" spans="1:16" ht="15" customHeight="1" x14ac:dyDescent="0.2">
      <c r="A9" s="205" t="s">
        <v>478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</row>
    <row r="10" spans="1:16" ht="15" customHeight="1" x14ac:dyDescent="0.2">
      <c r="A10" s="128" t="s">
        <v>738</v>
      </c>
      <c r="B10" s="92"/>
      <c r="C10" s="128" t="s">
        <v>739</v>
      </c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188">
        <v>1410800</v>
      </c>
    </row>
    <row r="11" spans="1:16" ht="15" customHeight="1" x14ac:dyDescent="0.2">
      <c r="A11" s="5" t="s">
        <v>337</v>
      </c>
      <c r="C11" s="5" t="s">
        <v>338</v>
      </c>
      <c r="D11" s="13"/>
      <c r="F11" s="15"/>
      <c r="G11" s="4">
        <v>2000</v>
      </c>
      <c r="I11" s="3">
        <v>2000</v>
      </c>
      <c r="J11" s="3">
        <v>2450</v>
      </c>
      <c r="K11" s="4">
        <v>3675</v>
      </c>
      <c r="L11" s="71">
        <v>2000</v>
      </c>
      <c r="M11" s="73">
        <v>1869.74</v>
      </c>
      <c r="N11" s="82">
        <v>3500</v>
      </c>
      <c r="O11" s="82">
        <v>1000</v>
      </c>
    </row>
    <row r="12" spans="1:16" ht="15" customHeight="1" x14ac:dyDescent="0.2">
      <c r="A12" s="5" t="s">
        <v>339</v>
      </c>
      <c r="C12" s="5" t="s">
        <v>340</v>
      </c>
      <c r="G12" s="4">
        <v>75000</v>
      </c>
      <c r="I12" s="3">
        <v>75000</v>
      </c>
      <c r="J12" s="3">
        <v>94203</v>
      </c>
      <c r="K12" s="4">
        <v>99750</v>
      </c>
      <c r="L12" s="71">
        <v>206800</v>
      </c>
      <c r="M12" s="73">
        <v>138226.84</v>
      </c>
      <c r="N12" s="82">
        <v>240358</v>
      </c>
      <c r="O12" s="82">
        <v>256422</v>
      </c>
    </row>
    <row r="13" spans="1:16" ht="15" customHeight="1" x14ac:dyDescent="0.2">
      <c r="A13" s="27" t="s">
        <v>341</v>
      </c>
      <c r="C13" s="5" t="s">
        <v>342</v>
      </c>
      <c r="G13" s="4">
        <v>132000</v>
      </c>
      <c r="I13" s="3">
        <v>139435</v>
      </c>
      <c r="J13" s="3">
        <v>188660</v>
      </c>
      <c r="K13" s="4">
        <v>198450</v>
      </c>
      <c r="L13" s="71">
        <v>93600</v>
      </c>
      <c r="M13" s="73">
        <v>63486.68</v>
      </c>
      <c r="N13" s="82">
        <v>109500</v>
      </c>
      <c r="O13" s="82">
        <v>116575</v>
      </c>
    </row>
    <row r="14" spans="1:16" ht="15" customHeight="1" x14ac:dyDescent="0.2">
      <c r="A14" s="110" t="s">
        <v>714</v>
      </c>
      <c r="C14" s="36" t="s">
        <v>715</v>
      </c>
      <c r="L14" s="71"/>
      <c r="M14" s="73"/>
      <c r="O14" s="82">
        <v>466301</v>
      </c>
    </row>
    <row r="15" spans="1:16" ht="15" customHeight="1" x14ac:dyDescent="0.2">
      <c r="A15" s="32" t="s">
        <v>343</v>
      </c>
      <c r="C15" s="5" t="s">
        <v>344</v>
      </c>
      <c r="L15" s="71">
        <v>5500</v>
      </c>
      <c r="M15" s="73">
        <v>4042.25</v>
      </c>
      <c r="N15" s="82">
        <v>10500</v>
      </c>
      <c r="O15" s="82">
        <v>15000</v>
      </c>
      <c r="P15">
        <f>SUM(O11:O15)</f>
        <v>855298</v>
      </c>
    </row>
    <row r="16" spans="1:16" ht="15" customHeight="1" x14ac:dyDescent="0.2">
      <c r="L16" s="71"/>
      <c r="M16" s="73"/>
    </row>
    <row r="17" spans="1:16" ht="15" customHeight="1" x14ac:dyDescent="0.2">
      <c r="A17" s="206" t="s">
        <v>597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91"/>
    </row>
    <row r="18" spans="1:16" ht="15" customHeight="1" x14ac:dyDescent="0.2">
      <c r="A18" s="5" t="s">
        <v>345</v>
      </c>
      <c r="C18" s="5" t="s">
        <v>47</v>
      </c>
      <c r="G18" s="4">
        <v>1000</v>
      </c>
      <c r="I18" s="3">
        <v>1000</v>
      </c>
      <c r="J18" s="3">
        <v>1000</v>
      </c>
      <c r="K18" s="4">
        <v>2000</v>
      </c>
      <c r="L18" s="71">
        <v>6000</v>
      </c>
      <c r="M18" s="73"/>
      <c r="N18" s="82">
        <v>1500</v>
      </c>
      <c r="O18" s="82">
        <v>500</v>
      </c>
    </row>
    <row r="19" spans="1:16" ht="15" customHeight="1" x14ac:dyDescent="0.2">
      <c r="A19" s="5" t="s">
        <v>346</v>
      </c>
      <c r="C19" s="5" t="s">
        <v>347</v>
      </c>
      <c r="G19" s="4">
        <v>2500</v>
      </c>
      <c r="I19" s="3">
        <v>2500</v>
      </c>
      <c r="J19" s="3">
        <v>2500</v>
      </c>
      <c r="K19" s="4">
        <v>2500</v>
      </c>
      <c r="L19" s="71">
        <v>1000</v>
      </c>
      <c r="M19" s="73"/>
      <c r="N19" s="82">
        <v>1000</v>
      </c>
      <c r="O19" s="188">
        <v>2000</v>
      </c>
    </row>
    <row r="20" spans="1:16" ht="15" customHeight="1" x14ac:dyDescent="0.2">
      <c r="A20" s="5" t="s">
        <v>348</v>
      </c>
      <c r="C20" s="5" t="s">
        <v>349</v>
      </c>
      <c r="G20" s="4">
        <v>15000</v>
      </c>
      <c r="I20" s="3">
        <v>10000</v>
      </c>
      <c r="J20" s="3">
        <v>10000</v>
      </c>
      <c r="K20" s="4">
        <v>10000</v>
      </c>
      <c r="L20" s="71">
        <v>1000</v>
      </c>
      <c r="M20" s="73"/>
      <c r="N20" s="82">
        <v>1000</v>
      </c>
      <c r="O20" s="82">
        <v>1000</v>
      </c>
      <c r="P20">
        <f>SUM(O18:O20)</f>
        <v>3500</v>
      </c>
    </row>
    <row r="21" spans="1:16" ht="15" customHeight="1" x14ac:dyDescent="0.2">
      <c r="A21" s="5"/>
      <c r="C21" s="5"/>
      <c r="L21" s="71"/>
      <c r="M21" s="73"/>
    </row>
    <row r="22" spans="1:16" ht="15" customHeight="1" x14ac:dyDescent="0.2">
      <c r="L22" s="71"/>
      <c r="M22" s="73"/>
    </row>
    <row r="23" spans="1:16" ht="15" customHeight="1" x14ac:dyDescent="0.2">
      <c r="C23" s="2" t="s">
        <v>59</v>
      </c>
      <c r="G23" s="4">
        <f>SUM(G7:G22)</f>
        <v>405732</v>
      </c>
      <c r="I23" s="3">
        <v>391732</v>
      </c>
      <c r="J23" s="3">
        <v>443661</v>
      </c>
      <c r="K23" s="4">
        <f>SUM(K7:K22)</f>
        <v>478875</v>
      </c>
      <c r="L23" s="71">
        <f>SUM(L6:L22)</f>
        <v>482000</v>
      </c>
      <c r="M23" s="73">
        <f>SUM(M6:M22)</f>
        <v>304314.53000000003</v>
      </c>
      <c r="N23" s="82">
        <f>SUM(N6:N22)</f>
        <v>567864</v>
      </c>
      <c r="O23" s="82">
        <f>SUM(O6:O22)</f>
        <v>2475543</v>
      </c>
    </row>
    <row r="24" spans="1:16" ht="15" customHeight="1" x14ac:dyDescent="0.2">
      <c r="C24" s="5"/>
      <c r="L24" s="71"/>
      <c r="M24" s="73"/>
    </row>
    <row r="25" spans="1:16" ht="15" customHeight="1" x14ac:dyDescent="0.2">
      <c r="C25" s="5" t="s">
        <v>604</v>
      </c>
      <c r="F25" s="3">
        <v>0.05</v>
      </c>
      <c r="G25" s="4">
        <f>(G23*F25)</f>
        <v>20286.600000000002</v>
      </c>
      <c r="I25" s="3">
        <v>19587</v>
      </c>
      <c r="J25" s="3">
        <v>22183</v>
      </c>
      <c r="K25" s="4">
        <f>0.05*K23</f>
        <v>23943.75</v>
      </c>
      <c r="L25" s="71">
        <f>0.05*L23</f>
        <v>24100</v>
      </c>
      <c r="M25" s="73"/>
      <c r="N25" s="82">
        <v>24295</v>
      </c>
      <c r="O25" s="82">
        <f>0.05*O23</f>
        <v>123777.15000000001</v>
      </c>
    </row>
    <row r="26" spans="1:16" ht="15" customHeight="1" x14ac:dyDescent="0.2">
      <c r="L26" s="71"/>
      <c r="M26" s="73"/>
    </row>
    <row r="27" spans="1:16" ht="15" customHeight="1" x14ac:dyDescent="0.2">
      <c r="C27" s="2" t="s">
        <v>61</v>
      </c>
      <c r="G27" s="4">
        <f>(G23-G25)</f>
        <v>385445.4</v>
      </c>
      <c r="I27" s="3">
        <v>372145</v>
      </c>
      <c r="J27" s="3">
        <v>421478</v>
      </c>
      <c r="K27" s="4">
        <f>K23-K25</f>
        <v>454931.25</v>
      </c>
      <c r="L27" s="71">
        <f>L23-L25</f>
        <v>457900</v>
      </c>
      <c r="M27" s="73"/>
      <c r="N27" s="82">
        <f>N23-N25</f>
        <v>543569</v>
      </c>
      <c r="O27" s="82">
        <f>O23-O25</f>
        <v>2351765.85</v>
      </c>
    </row>
    <row r="28" spans="1:16" ht="15" customHeight="1" x14ac:dyDescent="0.2">
      <c r="L28" s="71"/>
      <c r="M28" s="73"/>
    </row>
    <row r="29" spans="1:16" ht="15" customHeight="1" x14ac:dyDescent="0.2">
      <c r="L29" s="71"/>
      <c r="M29" s="73"/>
    </row>
    <row r="30" spans="1:16" ht="15" customHeight="1" x14ac:dyDescent="0.2">
      <c r="L30" s="71"/>
      <c r="M30" s="73"/>
    </row>
    <row r="31" spans="1:16" ht="15" customHeight="1" x14ac:dyDescent="0.2">
      <c r="A31" s="199" t="s">
        <v>428</v>
      </c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91"/>
    </row>
    <row r="32" spans="1:16" ht="15" customHeight="1" x14ac:dyDescent="0.2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</row>
    <row r="33" spans="1:15" ht="15" customHeight="1" x14ac:dyDescent="0.2">
      <c r="A33" s="5" t="s">
        <v>350</v>
      </c>
      <c r="C33" s="5" t="s">
        <v>63</v>
      </c>
      <c r="G33" s="4">
        <v>20000</v>
      </c>
      <c r="I33" s="3">
        <v>50000</v>
      </c>
      <c r="J33" s="3">
        <v>50000</v>
      </c>
      <c r="K33" s="4">
        <v>100000</v>
      </c>
      <c r="L33" s="71">
        <v>140000</v>
      </c>
      <c r="M33" s="73"/>
      <c r="N33" s="82">
        <v>315000</v>
      </c>
      <c r="O33" s="82">
        <v>550000</v>
      </c>
    </row>
    <row r="34" spans="1:15" ht="15" customHeight="1" x14ac:dyDescent="0.2">
      <c r="L34" s="71"/>
      <c r="M34" s="73"/>
    </row>
    <row r="35" spans="1:15" ht="15" customHeight="1" x14ac:dyDescent="0.2">
      <c r="A35" s="2"/>
      <c r="L35" s="71"/>
      <c r="M35" s="73"/>
    </row>
    <row r="36" spans="1:15" ht="15" customHeight="1" x14ac:dyDescent="0.25">
      <c r="A36" s="90" t="s">
        <v>559</v>
      </c>
      <c r="G36" s="4">
        <f>SUM(G27:G35)</f>
        <v>405445.4</v>
      </c>
      <c r="I36" s="3">
        <v>472145</v>
      </c>
      <c r="J36" s="3">
        <v>521478</v>
      </c>
      <c r="K36" s="4">
        <f>SUM(K27:K35)</f>
        <v>554931.25</v>
      </c>
      <c r="L36" s="71">
        <f>SUM(L27:L35)</f>
        <v>597900</v>
      </c>
      <c r="M36" s="73"/>
      <c r="N36" s="102">
        <f>SUM(N27:N35)</f>
        <v>858569</v>
      </c>
      <c r="O36" s="111">
        <f>SUM(O27:O35)</f>
        <v>2901765.85</v>
      </c>
    </row>
    <row r="37" spans="1:15" ht="15" customHeight="1" x14ac:dyDescent="0.25">
      <c r="A37" s="90"/>
      <c r="L37" s="71"/>
      <c r="M37" s="73"/>
      <c r="N37" s="102"/>
      <c r="O37" s="102"/>
    </row>
    <row r="38" spans="1:15" ht="15" customHeight="1" x14ac:dyDescent="0.25">
      <c r="A38" s="90"/>
      <c r="L38" s="71"/>
      <c r="M38" s="73"/>
      <c r="N38" s="102"/>
      <c r="O38" s="102"/>
    </row>
    <row r="39" spans="1:15" ht="15" customHeight="1" x14ac:dyDescent="0.25">
      <c r="A39" s="90"/>
      <c r="L39" s="71"/>
      <c r="M39" s="73"/>
      <c r="N39" s="102"/>
      <c r="O39" s="102"/>
    </row>
    <row r="40" spans="1:15" ht="15" customHeight="1" x14ac:dyDescent="0.25">
      <c r="A40" s="90"/>
      <c r="L40" s="71"/>
      <c r="M40" s="73"/>
      <c r="N40" s="102"/>
      <c r="O40" s="102"/>
    </row>
    <row r="41" spans="1:15" ht="15" customHeight="1" x14ac:dyDescent="0.25">
      <c r="A41" s="90"/>
      <c r="L41" s="71"/>
      <c r="M41" s="73"/>
      <c r="N41" s="102"/>
      <c r="O41" s="102"/>
    </row>
    <row r="42" spans="1:15" ht="15" customHeight="1" x14ac:dyDescent="0.25">
      <c r="A42" s="90"/>
      <c r="L42" s="71"/>
      <c r="M42" s="73"/>
      <c r="N42" s="102"/>
      <c r="O42" s="102"/>
    </row>
    <row r="43" spans="1:15" ht="15" customHeight="1" x14ac:dyDescent="0.25">
      <c r="A43" s="90"/>
      <c r="L43" s="71"/>
      <c r="M43" s="73"/>
      <c r="N43" s="102"/>
      <c r="O43" s="102"/>
    </row>
    <row r="44" spans="1:15" ht="15" customHeight="1" x14ac:dyDescent="0.25">
      <c r="A44" s="90"/>
      <c r="L44" s="71"/>
      <c r="M44" s="73"/>
      <c r="N44" s="102"/>
      <c r="O44" s="102"/>
    </row>
    <row r="45" spans="1:15" ht="15" customHeight="1" x14ac:dyDescent="0.25">
      <c r="A45" s="90" t="s">
        <v>598</v>
      </c>
      <c r="L45" s="71"/>
      <c r="M45" s="73"/>
    </row>
    <row r="46" spans="1:15" ht="15" customHeight="1" x14ac:dyDescent="0.2">
      <c r="A46" s="2"/>
      <c r="L46" s="71"/>
      <c r="M46" s="73"/>
    </row>
    <row r="47" spans="1:15" ht="15" customHeight="1" x14ac:dyDescent="0.2">
      <c r="B47" s="199"/>
      <c r="C47" s="199" t="s">
        <v>605</v>
      </c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91"/>
    </row>
    <row r="48" spans="1:15" ht="15" customHeight="1" x14ac:dyDescent="0.2">
      <c r="A48" s="5" t="s">
        <v>351</v>
      </c>
      <c r="C48" s="5" t="s">
        <v>67</v>
      </c>
      <c r="G48" s="4">
        <v>167670</v>
      </c>
      <c r="I48" s="3">
        <v>175500</v>
      </c>
      <c r="J48" s="3">
        <v>180765</v>
      </c>
      <c r="K48" s="4">
        <v>191849</v>
      </c>
      <c r="L48" s="71">
        <v>266180</v>
      </c>
      <c r="M48" s="73">
        <v>164915.15</v>
      </c>
      <c r="N48" s="82">
        <v>228435</v>
      </c>
      <c r="O48" s="82">
        <v>391678</v>
      </c>
    </row>
    <row r="49" spans="1:15" ht="15" customHeight="1" x14ac:dyDescent="0.2">
      <c r="A49" s="5" t="s">
        <v>352</v>
      </c>
      <c r="C49" s="5" t="s">
        <v>353</v>
      </c>
      <c r="G49" s="4">
        <v>2000</v>
      </c>
      <c r="I49" s="3">
        <v>2000</v>
      </c>
      <c r="J49" s="3">
        <v>2000</v>
      </c>
      <c r="K49" s="4">
        <v>2000</v>
      </c>
      <c r="L49" s="71">
        <v>6000</v>
      </c>
      <c r="M49" s="73">
        <v>7563.17</v>
      </c>
      <c r="N49" s="82">
        <v>12500</v>
      </c>
      <c r="O49" s="82">
        <v>12000</v>
      </c>
    </row>
    <row r="50" spans="1:15" ht="15" customHeight="1" x14ac:dyDescent="0.2">
      <c r="A50" s="5" t="s">
        <v>354</v>
      </c>
      <c r="C50" s="5" t="s">
        <v>355</v>
      </c>
      <c r="G50" s="4">
        <v>9272</v>
      </c>
      <c r="I50" s="3">
        <v>9272</v>
      </c>
      <c r="J50" s="3">
        <v>15644</v>
      </c>
      <c r="K50" s="4">
        <v>15644</v>
      </c>
      <c r="L50" s="71">
        <v>16198</v>
      </c>
      <c r="M50" s="73"/>
      <c r="N50" s="82">
        <v>22714</v>
      </c>
      <c r="O50" s="188">
        <v>41522</v>
      </c>
    </row>
    <row r="51" spans="1:15" ht="15" customHeight="1" x14ac:dyDescent="0.2">
      <c r="A51" s="5" t="s">
        <v>356</v>
      </c>
      <c r="C51" s="5" t="s">
        <v>256</v>
      </c>
      <c r="G51" s="4">
        <v>14000</v>
      </c>
      <c r="I51" s="3">
        <v>14000</v>
      </c>
      <c r="J51" s="3">
        <v>14461</v>
      </c>
      <c r="K51" s="4">
        <v>15348</v>
      </c>
      <c r="L51" s="71">
        <v>21294</v>
      </c>
      <c r="M51" s="73">
        <v>12486.43</v>
      </c>
      <c r="N51" s="82">
        <v>17475</v>
      </c>
      <c r="O51" s="82">
        <v>30882</v>
      </c>
    </row>
    <row r="52" spans="1:15" ht="15" customHeight="1" x14ac:dyDescent="0.2">
      <c r="A52" s="5" t="s">
        <v>357</v>
      </c>
      <c r="C52" s="5" t="s">
        <v>71</v>
      </c>
      <c r="G52" s="4">
        <v>31000</v>
      </c>
      <c r="I52" s="3">
        <v>31000</v>
      </c>
      <c r="J52" s="3">
        <v>32538</v>
      </c>
      <c r="K52" s="4">
        <v>33000</v>
      </c>
      <c r="L52" s="71">
        <v>19964</v>
      </c>
      <c r="M52" s="73">
        <v>12543.76</v>
      </c>
      <c r="N52" s="82">
        <v>18275</v>
      </c>
      <c r="O52" s="82">
        <v>34192</v>
      </c>
    </row>
    <row r="53" spans="1:15" ht="15" customHeight="1" x14ac:dyDescent="0.2">
      <c r="A53" s="5" t="s">
        <v>358</v>
      </c>
      <c r="C53" s="5" t="s">
        <v>73</v>
      </c>
      <c r="G53" s="4">
        <v>15000</v>
      </c>
      <c r="I53" s="3">
        <v>16500</v>
      </c>
      <c r="J53" s="3">
        <v>18430</v>
      </c>
      <c r="K53" s="4">
        <v>20500</v>
      </c>
      <c r="L53" s="71">
        <v>14700</v>
      </c>
      <c r="M53" s="73">
        <v>8847.5300000000007</v>
      </c>
      <c r="N53" s="82">
        <v>37350</v>
      </c>
      <c r="O53" s="82">
        <v>126000</v>
      </c>
    </row>
    <row r="54" spans="1:15" ht="15" customHeight="1" x14ac:dyDescent="0.2">
      <c r="A54" s="5" t="s">
        <v>359</v>
      </c>
      <c r="C54" s="5" t="s">
        <v>75</v>
      </c>
      <c r="L54" s="71">
        <v>1000</v>
      </c>
      <c r="M54" s="73">
        <v>406.08</v>
      </c>
      <c r="N54" s="82">
        <v>750</v>
      </c>
      <c r="O54" s="82">
        <v>1000</v>
      </c>
    </row>
    <row r="55" spans="1:15" ht="15" customHeight="1" x14ac:dyDescent="0.2">
      <c r="A55" s="5" t="s">
        <v>360</v>
      </c>
      <c r="C55" s="5" t="s">
        <v>124</v>
      </c>
      <c r="G55" s="4">
        <v>13200</v>
      </c>
      <c r="I55" s="3">
        <v>14520</v>
      </c>
      <c r="J55" s="3">
        <v>15972</v>
      </c>
      <c r="K55" s="4">
        <v>17600</v>
      </c>
      <c r="L55" s="71">
        <v>15000</v>
      </c>
      <c r="M55" s="73"/>
      <c r="N55" s="82">
        <v>26925</v>
      </c>
      <c r="O55" s="82">
        <v>18212</v>
      </c>
    </row>
    <row r="56" spans="1:15" ht="15" customHeight="1" x14ac:dyDescent="0.2">
      <c r="A56" s="5" t="s">
        <v>361</v>
      </c>
      <c r="C56" s="5" t="s">
        <v>362</v>
      </c>
      <c r="L56" s="71">
        <v>2500</v>
      </c>
      <c r="M56" s="73"/>
      <c r="N56" s="82">
        <v>2500</v>
      </c>
      <c r="O56" s="82">
        <v>1500</v>
      </c>
    </row>
    <row r="57" spans="1:15" ht="15" customHeight="1" x14ac:dyDescent="0.2">
      <c r="A57" s="5" t="s">
        <v>363</v>
      </c>
      <c r="C57" s="5" t="s">
        <v>82</v>
      </c>
      <c r="G57" s="4">
        <v>19494</v>
      </c>
      <c r="I57" s="3">
        <v>10000</v>
      </c>
      <c r="J57" s="3">
        <v>0</v>
      </c>
      <c r="K57" s="4">
        <v>1600</v>
      </c>
      <c r="L57" s="71">
        <v>3100</v>
      </c>
      <c r="M57" s="73">
        <v>1932.15</v>
      </c>
      <c r="N57" s="82">
        <v>4000</v>
      </c>
      <c r="O57" s="82">
        <v>3500</v>
      </c>
    </row>
    <row r="58" spans="1:15" ht="15" customHeight="1" x14ac:dyDescent="0.2">
      <c r="A58" s="5" t="s">
        <v>364</v>
      </c>
      <c r="C58" s="5" t="s">
        <v>130</v>
      </c>
      <c r="G58" s="4">
        <v>600</v>
      </c>
      <c r="I58" s="3">
        <v>600</v>
      </c>
      <c r="J58" s="3">
        <v>1200</v>
      </c>
      <c r="K58" s="4">
        <v>1600</v>
      </c>
      <c r="L58" s="71">
        <v>3000</v>
      </c>
      <c r="M58" s="73">
        <v>2666.19</v>
      </c>
      <c r="N58" s="82">
        <v>5000</v>
      </c>
      <c r="O58" s="82">
        <v>9000</v>
      </c>
    </row>
    <row r="59" spans="1:15" ht="15" customHeight="1" x14ac:dyDescent="0.2">
      <c r="A59" s="5" t="s">
        <v>365</v>
      </c>
      <c r="C59" s="5" t="s">
        <v>84</v>
      </c>
      <c r="G59" s="4">
        <v>1200</v>
      </c>
      <c r="I59" s="3">
        <v>1200</v>
      </c>
      <c r="J59" s="3">
        <v>1400</v>
      </c>
      <c r="K59" s="4">
        <v>3000</v>
      </c>
      <c r="L59" s="71">
        <v>3000</v>
      </c>
      <c r="M59" s="73"/>
      <c r="N59" s="82">
        <v>4200</v>
      </c>
      <c r="O59" s="188">
        <v>80000</v>
      </c>
    </row>
    <row r="60" spans="1:15" ht="15" customHeight="1" x14ac:dyDescent="0.2">
      <c r="A60" s="5" t="s">
        <v>366</v>
      </c>
      <c r="C60" s="5" t="s">
        <v>147</v>
      </c>
      <c r="G60" s="4">
        <v>2000</v>
      </c>
      <c r="I60" s="3">
        <v>1000</v>
      </c>
      <c r="J60" s="3">
        <v>1000</v>
      </c>
      <c r="K60" s="4">
        <v>18700</v>
      </c>
      <c r="L60" s="71">
        <v>5500</v>
      </c>
      <c r="M60" s="73"/>
      <c r="N60" s="82">
        <v>9000</v>
      </c>
      <c r="O60" s="82">
        <v>8998</v>
      </c>
    </row>
    <row r="61" spans="1:15" ht="15" customHeight="1" x14ac:dyDescent="0.2">
      <c r="A61" s="36" t="s">
        <v>718</v>
      </c>
      <c r="C61" s="36" t="s">
        <v>132</v>
      </c>
      <c r="L61" s="71"/>
      <c r="M61" s="73"/>
      <c r="O61" s="188">
        <v>32860</v>
      </c>
    </row>
    <row r="62" spans="1:15" ht="15" customHeight="1" x14ac:dyDescent="0.2">
      <c r="A62" s="5" t="s">
        <v>367</v>
      </c>
      <c r="C62" s="5" t="s">
        <v>85</v>
      </c>
      <c r="G62" s="4">
        <v>14000</v>
      </c>
      <c r="I62" s="3">
        <v>15400</v>
      </c>
      <c r="J62" s="3">
        <v>16940</v>
      </c>
      <c r="K62" s="4">
        <v>26000</v>
      </c>
      <c r="L62" s="71">
        <v>2000</v>
      </c>
      <c r="M62" s="73">
        <v>590.04</v>
      </c>
      <c r="N62" s="82">
        <v>3500</v>
      </c>
      <c r="O62" s="82">
        <v>15000</v>
      </c>
    </row>
    <row r="63" spans="1:15" ht="15" customHeight="1" x14ac:dyDescent="0.2">
      <c r="A63" s="5" t="s">
        <v>368</v>
      </c>
      <c r="C63" s="5" t="s">
        <v>150</v>
      </c>
      <c r="L63" s="71">
        <v>32000</v>
      </c>
      <c r="M63" s="73">
        <v>19978.099999999999</v>
      </c>
      <c r="N63" s="82">
        <v>35000</v>
      </c>
      <c r="O63" s="82">
        <v>85000</v>
      </c>
    </row>
    <row r="64" spans="1:15" ht="15" customHeight="1" x14ac:dyDescent="0.2">
      <c r="A64" s="5" t="s">
        <v>369</v>
      </c>
      <c r="C64" s="5" t="s">
        <v>105</v>
      </c>
      <c r="G64" s="4">
        <v>19000</v>
      </c>
      <c r="I64" s="3">
        <v>19000</v>
      </c>
      <c r="J64" s="3">
        <v>24000</v>
      </c>
      <c r="K64" s="4">
        <v>500</v>
      </c>
      <c r="L64" s="71">
        <v>1500</v>
      </c>
      <c r="M64" s="73">
        <v>830.97</v>
      </c>
      <c r="N64" s="82">
        <v>1100</v>
      </c>
      <c r="O64" s="82">
        <v>5000</v>
      </c>
    </row>
    <row r="65" spans="1:15" ht="15" customHeight="1" x14ac:dyDescent="0.2">
      <c r="A65" s="5" t="s">
        <v>370</v>
      </c>
      <c r="C65" s="5" t="s">
        <v>89</v>
      </c>
      <c r="G65" s="4">
        <v>200</v>
      </c>
      <c r="I65" s="3">
        <v>200</v>
      </c>
      <c r="J65" s="3">
        <v>500</v>
      </c>
      <c r="K65" s="4">
        <v>2000</v>
      </c>
      <c r="L65" s="71">
        <v>1500</v>
      </c>
      <c r="M65" s="73"/>
      <c r="N65" s="82">
        <v>1500</v>
      </c>
      <c r="O65" s="82">
        <v>1000</v>
      </c>
    </row>
    <row r="66" spans="1:15" ht="15" customHeight="1" x14ac:dyDescent="0.2">
      <c r="A66" s="5" t="s">
        <v>371</v>
      </c>
      <c r="C66" s="5" t="s">
        <v>90</v>
      </c>
      <c r="G66" s="4">
        <v>100</v>
      </c>
      <c r="I66" s="3">
        <v>200</v>
      </c>
      <c r="J66" s="3">
        <v>500</v>
      </c>
      <c r="K66" s="4">
        <v>27500</v>
      </c>
      <c r="L66" s="71">
        <v>9000</v>
      </c>
      <c r="M66" s="73">
        <v>7504.65</v>
      </c>
      <c r="N66" s="82">
        <v>12500</v>
      </c>
      <c r="O66" s="82">
        <v>8500</v>
      </c>
    </row>
    <row r="67" spans="1:15" ht="15" customHeight="1" x14ac:dyDescent="0.2">
      <c r="A67" s="32" t="s">
        <v>372</v>
      </c>
      <c r="C67" s="5" t="s">
        <v>153</v>
      </c>
      <c r="G67" s="4">
        <v>38000</v>
      </c>
      <c r="I67" s="3">
        <v>38000</v>
      </c>
      <c r="J67" s="3">
        <v>40500</v>
      </c>
      <c r="K67" s="4">
        <v>34000</v>
      </c>
      <c r="L67" s="71">
        <v>40000</v>
      </c>
      <c r="M67" s="73">
        <v>25592.16</v>
      </c>
      <c r="N67" s="82">
        <v>86000</v>
      </c>
      <c r="O67" s="82">
        <v>110000</v>
      </c>
    </row>
    <row r="68" spans="1:15" ht="15" customHeight="1" x14ac:dyDescent="0.2">
      <c r="A68" s="5" t="s">
        <v>373</v>
      </c>
      <c r="C68" s="5" t="s">
        <v>374</v>
      </c>
      <c r="G68" s="4">
        <v>6000</v>
      </c>
      <c r="I68" s="3">
        <v>6000</v>
      </c>
      <c r="J68" s="3">
        <v>8000</v>
      </c>
      <c r="K68" s="4">
        <v>11000</v>
      </c>
      <c r="L68" s="71">
        <v>35000</v>
      </c>
      <c r="M68" s="73">
        <v>14233.77</v>
      </c>
      <c r="N68" s="82">
        <v>17500</v>
      </c>
      <c r="O68" s="188">
        <v>70000</v>
      </c>
    </row>
    <row r="69" spans="1:15" ht="15" customHeight="1" x14ac:dyDescent="0.2">
      <c r="A69" s="5" t="s">
        <v>375</v>
      </c>
      <c r="C69" s="5" t="s">
        <v>91</v>
      </c>
      <c r="G69" s="4">
        <v>43000</v>
      </c>
      <c r="I69" s="3">
        <v>60866</v>
      </c>
      <c r="J69" s="3">
        <v>50000</v>
      </c>
      <c r="K69" s="4">
        <v>42000</v>
      </c>
      <c r="L69" s="71">
        <v>55000</v>
      </c>
      <c r="M69" s="73">
        <v>36565.370000000003</v>
      </c>
      <c r="N69" s="82">
        <f>26076+31596+52697+15000+125000</f>
        <v>250369</v>
      </c>
      <c r="O69" s="188">
        <v>180000</v>
      </c>
    </row>
    <row r="70" spans="1:15" ht="15" customHeight="1" x14ac:dyDescent="0.2">
      <c r="B70" s="199"/>
      <c r="C70" s="199" t="s">
        <v>717</v>
      </c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91"/>
    </row>
    <row r="71" spans="1:15" ht="15" customHeight="1" x14ac:dyDescent="0.2">
      <c r="A71" s="5" t="s">
        <v>377</v>
      </c>
      <c r="C71" s="5" t="s">
        <v>85</v>
      </c>
      <c r="G71" s="4">
        <v>10000</v>
      </c>
      <c r="I71" s="3">
        <v>8825</v>
      </c>
      <c r="J71" s="3">
        <v>10000</v>
      </c>
      <c r="K71" s="4">
        <v>8000</v>
      </c>
      <c r="L71" s="71">
        <v>5000</v>
      </c>
      <c r="M71" s="73"/>
      <c r="N71" s="82">
        <v>5000</v>
      </c>
      <c r="O71" s="188">
        <v>1500</v>
      </c>
    </row>
    <row r="72" spans="1:15" ht="15" customHeight="1" x14ac:dyDescent="0.2">
      <c r="A72" s="5" t="s">
        <v>378</v>
      </c>
      <c r="C72" s="5" t="s">
        <v>90</v>
      </c>
      <c r="G72" s="4">
        <v>12520</v>
      </c>
      <c r="I72" s="3">
        <v>13000</v>
      </c>
      <c r="J72" s="3">
        <v>10000</v>
      </c>
      <c r="K72" s="4">
        <v>10000</v>
      </c>
      <c r="L72" s="71">
        <v>5000</v>
      </c>
      <c r="M72" s="73"/>
      <c r="N72" s="82">
        <v>5000</v>
      </c>
      <c r="O72" s="188">
        <v>2000</v>
      </c>
    </row>
    <row r="73" spans="1:15" ht="15" customHeight="1" x14ac:dyDescent="0.2">
      <c r="A73" s="5" t="s">
        <v>379</v>
      </c>
      <c r="C73" s="5" t="s">
        <v>374</v>
      </c>
      <c r="G73" s="4">
        <v>2000</v>
      </c>
      <c r="I73" s="3">
        <v>2000</v>
      </c>
      <c r="J73" s="3">
        <v>2965</v>
      </c>
      <c r="K73" s="4">
        <v>2226</v>
      </c>
      <c r="L73" s="71">
        <v>3377</v>
      </c>
      <c r="M73" s="73">
        <v>340.86</v>
      </c>
      <c r="N73" s="82">
        <v>2516</v>
      </c>
      <c r="O73" s="188">
        <v>25000</v>
      </c>
    </row>
    <row r="74" spans="1:15" ht="15" customHeight="1" x14ac:dyDescent="0.2">
      <c r="A74" s="36" t="s">
        <v>716</v>
      </c>
      <c r="C74" s="36" t="s">
        <v>139</v>
      </c>
      <c r="L74" s="71"/>
      <c r="M74" s="73"/>
      <c r="O74" s="188">
        <v>1560800</v>
      </c>
    </row>
    <row r="75" spans="1:15" ht="15" customHeight="1" x14ac:dyDescent="0.2">
      <c r="L75" s="71"/>
      <c r="M75" s="73"/>
    </row>
    <row r="76" spans="1:15" ht="15" customHeight="1" x14ac:dyDescent="0.2">
      <c r="C76" s="5"/>
      <c r="L76" s="71"/>
      <c r="M76" s="73"/>
    </row>
    <row r="77" spans="1:15" ht="15" customHeight="1" x14ac:dyDescent="0.25">
      <c r="A77" s="90" t="s">
        <v>609</v>
      </c>
      <c r="B77" s="11"/>
      <c r="C77" s="11"/>
      <c r="D77" s="11"/>
      <c r="E77" s="11"/>
      <c r="F77" s="11"/>
      <c r="G77" s="12">
        <f>SUM(G47:G76)</f>
        <v>420256</v>
      </c>
      <c r="H77" s="11"/>
      <c r="I77" s="11">
        <v>465258</v>
      </c>
      <c r="J77" s="11">
        <v>473850</v>
      </c>
      <c r="K77" s="12">
        <f>SUM(K46:K76)</f>
        <v>484067</v>
      </c>
      <c r="L77" s="94">
        <f>SUM(L46:L76)</f>
        <v>566813</v>
      </c>
      <c r="M77" s="94"/>
      <c r="N77" s="111">
        <f>SUM(N46:N76)</f>
        <v>809109</v>
      </c>
      <c r="O77" s="111">
        <f>SUM(O46:O76)</f>
        <v>2855144</v>
      </c>
    </row>
    <row r="78" spans="1:15" ht="15" customHeight="1" x14ac:dyDescent="0.25">
      <c r="A78" s="90"/>
      <c r="B78" s="11"/>
      <c r="C78" s="11"/>
      <c r="D78" s="11"/>
      <c r="E78" s="11"/>
      <c r="F78" s="11"/>
      <c r="G78" s="12"/>
      <c r="H78" s="11"/>
      <c r="I78" s="11"/>
      <c r="J78" s="11"/>
      <c r="K78" s="12"/>
      <c r="L78" s="94"/>
      <c r="M78" s="94"/>
      <c r="N78" s="111"/>
      <c r="O78" s="111"/>
    </row>
    <row r="79" spans="1:15" ht="15" customHeight="1" x14ac:dyDescent="0.25">
      <c r="A79" s="90"/>
      <c r="B79" s="11"/>
      <c r="C79" s="11"/>
      <c r="D79" s="11"/>
      <c r="E79" s="11"/>
      <c r="F79" s="11"/>
      <c r="G79" s="12"/>
      <c r="H79" s="11"/>
      <c r="I79" s="11"/>
      <c r="J79" s="11"/>
      <c r="K79" s="12"/>
      <c r="L79" s="94"/>
      <c r="M79" s="94"/>
      <c r="N79" s="111"/>
      <c r="O79" s="111"/>
    </row>
    <row r="80" spans="1:15" ht="15" customHeight="1" x14ac:dyDescent="0.2">
      <c r="L80" s="71"/>
      <c r="M80" s="73"/>
      <c r="O80" s="82" t="s">
        <v>182</v>
      </c>
    </row>
    <row r="81" spans="1:15" ht="15" customHeight="1" x14ac:dyDescent="0.2">
      <c r="A81" s="199" t="s">
        <v>606</v>
      </c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91"/>
    </row>
    <row r="82" spans="1:15" ht="15" customHeight="1" x14ac:dyDescent="0.2">
      <c r="A82" s="5" t="s">
        <v>607</v>
      </c>
      <c r="C82" s="5" t="s">
        <v>380</v>
      </c>
      <c r="G82" s="4">
        <v>5000</v>
      </c>
      <c r="I82" s="3">
        <v>1500</v>
      </c>
      <c r="J82" s="3">
        <v>20000</v>
      </c>
      <c r="K82" s="4">
        <v>10407</v>
      </c>
      <c r="L82" s="71">
        <f>L86-L83-L77</f>
        <v>21087</v>
      </c>
      <c r="M82" s="73"/>
      <c r="N82" s="82">
        <f>N86-N83-N77</f>
        <v>24460</v>
      </c>
      <c r="O82" s="83">
        <f>O86-O83-O77</f>
        <v>36621.850000000093</v>
      </c>
    </row>
    <row r="83" spans="1:15" ht="15" customHeight="1" x14ac:dyDescent="0.2">
      <c r="A83" s="5" t="s">
        <v>608</v>
      </c>
      <c r="C83" s="5" t="s">
        <v>381</v>
      </c>
      <c r="G83" s="4">
        <v>4709</v>
      </c>
      <c r="I83" s="3">
        <v>5387</v>
      </c>
      <c r="J83" s="3">
        <v>27628</v>
      </c>
      <c r="K83" s="4">
        <v>60000</v>
      </c>
      <c r="L83" s="71">
        <v>10000</v>
      </c>
      <c r="M83" s="73"/>
      <c r="N83" s="82">
        <v>25000</v>
      </c>
      <c r="O83" s="82">
        <v>10000</v>
      </c>
    </row>
    <row r="84" spans="1:15" ht="15" customHeight="1" x14ac:dyDescent="0.2">
      <c r="L84" s="71"/>
    </row>
    <row r="85" spans="1:15" ht="15" customHeight="1" x14ac:dyDescent="0.2">
      <c r="L85" s="71"/>
    </row>
    <row r="86" spans="1:15" ht="15" customHeight="1" x14ac:dyDescent="0.25">
      <c r="A86" s="90" t="s">
        <v>610</v>
      </c>
      <c r="G86" s="4">
        <f>SUM(G77:G85)</f>
        <v>429965</v>
      </c>
      <c r="I86" s="3">
        <v>472145</v>
      </c>
      <c r="J86" s="3">
        <v>521478</v>
      </c>
      <c r="K86" s="4">
        <f>SUM(K77:K85)</f>
        <v>554474</v>
      </c>
      <c r="L86" s="71">
        <f>L36</f>
        <v>597900</v>
      </c>
      <c r="N86" s="102">
        <f>N36</f>
        <v>858569</v>
      </c>
      <c r="O86" s="111">
        <f>O36</f>
        <v>2901765.85</v>
      </c>
    </row>
    <row r="87" spans="1:15" ht="15" customHeight="1" x14ac:dyDescent="0.2">
      <c r="A87" s="2"/>
      <c r="B87" s="11"/>
      <c r="C87" s="11"/>
    </row>
    <row r="88" spans="1:15" ht="15" customHeight="1" x14ac:dyDescent="0.2"/>
    <row r="89" spans="1:15" ht="15" customHeight="1" x14ac:dyDescent="0.2"/>
    <row r="90" spans="1:15" ht="15" customHeight="1" x14ac:dyDescent="0.2"/>
    <row r="91" spans="1:15" ht="15" customHeight="1" x14ac:dyDescent="0.2"/>
    <row r="92" spans="1:15" ht="15" customHeight="1" x14ac:dyDescent="0.2"/>
  </sheetData>
  <sheetProtection sheet="1" objects="1" scenarios="1"/>
  <phoneticPr fontId="0" type="noConversion"/>
  <printOptions horizontalCentered="1"/>
  <pageMargins left="0.4" right="0.36" top="1.75" bottom="1.25" header="0.5" footer="0.5"/>
  <pageSetup orientation="portrait" r:id="rId1"/>
  <headerFooter alignWithMargins="0">
    <oddHeader>&amp;C&amp;"Arial,Bold"&amp;14Lafayette County Budget
&amp;"Arial,Regular"&amp;12Road and Bridge Fund
&amp;"Arial,Italic"2020 Fiscal Year</oddHeader>
    <oddFooter>&amp;CPrepared by Steve Land &amp;D&amp;RPage &amp;P</oddFooter>
  </headerFooter>
  <rowBreaks count="1" manualBreakCount="1">
    <brk id="39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6"/>
  <sheetViews>
    <sheetView zoomScaleNormal="100" workbookViewId="0">
      <selection activeCell="C12" sqref="C12"/>
    </sheetView>
  </sheetViews>
  <sheetFormatPr defaultRowHeight="12.75" x14ac:dyDescent="0.2"/>
  <cols>
    <col min="1" max="1" width="14.7109375" customWidth="1"/>
    <col min="2" max="2" width="7.7109375" customWidth="1"/>
    <col min="3" max="3" width="37.5703125" customWidth="1"/>
    <col min="4" max="4" width="15.5703125" customWidth="1"/>
    <col min="5" max="5" width="18.42578125" style="84" customWidth="1"/>
    <col min="6" max="6" width="9.5703125" bestFit="1" customWidth="1"/>
  </cols>
  <sheetData>
    <row r="1" spans="1:5" ht="15" customHeight="1" x14ac:dyDescent="0.2">
      <c r="A1" s="2"/>
      <c r="B1" s="3"/>
      <c r="C1" s="3"/>
      <c r="D1" s="3"/>
    </row>
    <row r="2" spans="1:5" ht="15" customHeight="1" x14ac:dyDescent="0.2">
      <c r="A2" s="2"/>
      <c r="B2" s="3"/>
      <c r="C2" s="3"/>
      <c r="D2" s="3"/>
    </row>
    <row r="3" spans="1:5" ht="15" customHeight="1" x14ac:dyDescent="0.2">
      <c r="A3" s="2"/>
      <c r="B3" s="3"/>
      <c r="C3" s="3"/>
      <c r="D3" s="3"/>
    </row>
    <row r="4" spans="1:5" ht="15" customHeight="1" x14ac:dyDescent="0.2">
      <c r="A4" s="2"/>
      <c r="B4" s="3"/>
      <c r="C4" s="3"/>
      <c r="D4" s="3"/>
    </row>
    <row r="5" spans="1:5" ht="15" customHeight="1" x14ac:dyDescent="0.2">
      <c r="A5" s="2"/>
      <c r="B5" s="3"/>
      <c r="C5" s="3"/>
      <c r="D5" s="3"/>
    </row>
    <row r="6" spans="1:5" ht="15" customHeight="1" x14ac:dyDescent="0.2">
      <c r="A6" s="3"/>
      <c r="B6" s="3"/>
      <c r="C6" s="3"/>
      <c r="D6" s="3"/>
    </row>
    <row r="7" spans="1:5" ht="15" customHeight="1" x14ac:dyDescent="0.2">
      <c r="A7" s="6"/>
      <c r="B7" s="6"/>
      <c r="C7" s="6"/>
      <c r="D7" s="6"/>
      <c r="E7" s="74"/>
    </row>
    <row r="8" spans="1:5" ht="15" customHeight="1" x14ac:dyDescent="0.2">
      <c r="A8" s="6"/>
      <c r="B8" s="6"/>
      <c r="C8" s="6"/>
      <c r="D8" s="6"/>
      <c r="E8" s="74"/>
    </row>
    <row r="9" spans="1:5" ht="15" customHeight="1" x14ac:dyDescent="0.25">
      <c r="A9" s="90" t="s">
        <v>620</v>
      </c>
      <c r="B9" s="3"/>
      <c r="C9" s="3"/>
      <c r="D9" s="3"/>
      <c r="E9" s="121"/>
    </row>
    <row r="10" spans="1:5" ht="15" customHeight="1" x14ac:dyDescent="0.25">
      <c r="A10" s="90"/>
      <c r="B10" s="3"/>
      <c r="C10" s="3"/>
      <c r="D10" s="3"/>
      <c r="E10" s="121"/>
    </row>
    <row r="11" spans="1:5" ht="15" customHeight="1" x14ac:dyDescent="0.2">
      <c r="A11" s="199" t="s">
        <v>775</v>
      </c>
      <c r="B11" s="199"/>
      <c r="C11" s="199"/>
      <c r="D11" s="199"/>
      <c r="E11" s="199"/>
    </row>
    <row r="12" spans="1:5" ht="15" customHeight="1" x14ac:dyDescent="0.2">
      <c r="A12" s="91"/>
      <c r="B12" s="91"/>
      <c r="C12" s="91"/>
      <c r="D12" s="91"/>
      <c r="E12" s="91"/>
    </row>
    <row r="13" spans="1:5" ht="15" customHeight="1" x14ac:dyDescent="0.2">
      <c r="A13" s="36" t="s">
        <v>719</v>
      </c>
      <c r="B13" s="3"/>
      <c r="C13" t="s">
        <v>720</v>
      </c>
      <c r="D13" s="3"/>
      <c r="E13" s="84">
        <v>2500</v>
      </c>
    </row>
    <row r="14" spans="1:5" ht="15" customHeight="1" x14ac:dyDescent="0.25">
      <c r="A14" s="90"/>
      <c r="B14" s="3"/>
      <c r="C14" s="3"/>
      <c r="D14" s="3"/>
      <c r="E14" s="121"/>
    </row>
    <row r="15" spans="1:5" ht="15" customHeight="1" x14ac:dyDescent="0.25">
      <c r="A15" s="90"/>
      <c r="B15" s="3"/>
      <c r="C15" s="3"/>
      <c r="D15" s="3"/>
    </row>
    <row r="16" spans="1:5" ht="15" customHeight="1" x14ac:dyDescent="0.2">
      <c r="A16" s="199" t="s">
        <v>773</v>
      </c>
      <c r="B16" s="199"/>
      <c r="C16" s="199"/>
      <c r="D16" s="199"/>
      <c r="E16" s="199"/>
    </row>
    <row r="17" spans="1:6" ht="15" customHeight="1" x14ac:dyDescent="0.2">
      <c r="A17" s="91"/>
      <c r="B17" s="91"/>
      <c r="C17" s="91"/>
      <c r="D17" s="91"/>
      <c r="E17" s="91"/>
    </row>
    <row r="18" spans="1:6" ht="15" customHeight="1" x14ac:dyDescent="0.2">
      <c r="A18" s="5" t="s">
        <v>384</v>
      </c>
      <c r="B18" s="3"/>
      <c r="C18" s="3" t="s">
        <v>385</v>
      </c>
      <c r="D18" s="3"/>
      <c r="E18" s="84">
        <v>11000</v>
      </c>
    </row>
    <row r="19" spans="1:6" ht="15" customHeight="1" x14ac:dyDescent="0.2">
      <c r="A19" s="5" t="s">
        <v>386</v>
      </c>
      <c r="B19" s="3"/>
      <c r="C19" s="3" t="s">
        <v>387</v>
      </c>
      <c r="D19" s="3"/>
      <c r="E19" s="84">
        <v>65000</v>
      </c>
      <c r="F19">
        <f>SUM(E18:E22)</f>
        <v>192500</v>
      </c>
    </row>
    <row r="20" spans="1:6" ht="15" customHeight="1" x14ac:dyDescent="0.2">
      <c r="A20" s="5" t="s">
        <v>388</v>
      </c>
      <c r="B20" s="3"/>
      <c r="C20" s="3" t="s">
        <v>389</v>
      </c>
      <c r="D20" s="3"/>
      <c r="E20" s="84">
        <v>100000</v>
      </c>
    </row>
    <row r="21" spans="1:6" ht="15" customHeight="1" x14ac:dyDescent="0.2">
      <c r="A21" s="36" t="s">
        <v>691</v>
      </c>
      <c r="B21" s="3"/>
      <c r="C21" s="125" t="s">
        <v>692</v>
      </c>
      <c r="D21" s="3"/>
      <c r="E21" s="84">
        <v>12000</v>
      </c>
    </row>
    <row r="22" spans="1:6" ht="15" customHeight="1" x14ac:dyDescent="0.2">
      <c r="A22" s="5" t="s">
        <v>390</v>
      </c>
      <c r="B22" s="3"/>
      <c r="C22" s="3" t="s">
        <v>391</v>
      </c>
      <c r="D22" s="3"/>
      <c r="E22" s="84">
        <v>4500</v>
      </c>
    </row>
    <row r="23" spans="1:6" ht="15" customHeight="1" x14ac:dyDescent="0.2">
      <c r="A23" s="5"/>
      <c r="B23" s="3"/>
      <c r="C23" s="3"/>
      <c r="D23" s="3"/>
    </row>
    <row r="24" spans="1:6" ht="15" customHeight="1" x14ac:dyDescent="0.2">
      <c r="A24" s="5"/>
      <c r="B24" s="3"/>
      <c r="C24" s="3"/>
      <c r="D24" s="3"/>
    </row>
    <row r="25" spans="1:6" ht="15" customHeight="1" x14ac:dyDescent="0.2">
      <c r="A25" s="199" t="s">
        <v>774</v>
      </c>
      <c r="B25" s="199"/>
      <c r="C25" s="199"/>
      <c r="D25" s="199"/>
      <c r="E25" s="199"/>
    </row>
    <row r="26" spans="1:6" ht="15" customHeight="1" x14ac:dyDescent="0.2">
      <c r="A26" s="91"/>
      <c r="B26" s="91"/>
      <c r="C26" s="91"/>
      <c r="D26" s="91"/>
      <c r="E26" s="91"/>
      <c r="F26">
        <f>SUM(E27:E30)</f>
        <v>602000</v>
      </c>
    </row>
    <row r="27" spans="1:6" ht="15" customHeight="1" x14ac:dyDescent="0.2">
      <c r="A27" s="5" t="s">
        <v>392</v>
      </c>
      <c r="B27" s="3"/>
      <c r="C27" s="5" t="s">
        <v>47</v>
      </c>
      <c r="D27" s="3"/>
      <c r="E27" s="84">
        <v>1000</v>
      </c>
    </row>
    <row r="28" spans="1:6" ht="15" customHeight="1" x14ac:dyDescent="0.2">
      <c r="A28" s="5" t="s">
        <v>393</v>
      </c>
      <c r="B28" s="3"/>
      <c r="C28" s="5" t="s">
        <v>394</v>
      </c>
      <c r="D28" s="3"/>
      <c r="E28" s="84">
        <v>350000</v>
      </c>
    </row>
    <row r="29" spans="1:6" ht="15" customHeight="1" x14ac:dyDescent="0.2">
      <c r="A29" s="5" t="s">
        <v>395</v>
      </c>
      <c r="B29" s="3"/>
      <c r="C29" s="5" t="s">
        <v>52</v>
      </c>
      <c r="D29" s="3"/>
      <c r="E29" s="84">
        <v>1000</v>
      </c>
    </row>
    <row r="30" spans="1:6" ht="15" customHeight="1" x14ac:dyDescent="0.2">
      <c r="A30" s="127" t="s">
        <v>639</v>
      </c>
      <c r="B30" s="3"/>
      <c r="C30" s="127" t="s">
        <v>683</v>
      </c>
      <c r="D30" s="3"/>
      <c r="E30" s="84">
        <v>250000</v>
      </c>
    </row>
    <row r="31" spans="1:6" ht="15" customHeight="1" x14ac:dyDescent="0.2">
      <c r="A31" s="3"/>
      <c r="B31" s="3"/>
      <c r="C31" s="5"/>
      <c r="D31" s="3"/>
    </row>
    <row r="32" spans="1:6" ht="15" customHeight="1" x14ac:dyDescent="0.25">
      <c r="A32" s="3"/>
      <c r="B32" s="3"/>
      <c r="C32" s="42" t="s">
        <v>330</v>
      </c>
      <c r="D32" s="3"/>
      <c r="E32" s="84">
        <f>SUM(E13:E30)</f>
        <v>797000</v>
      </c>
    </row>
    <row r="33" spans="1:5" ht="15" customHeight="1" x14ac:dyDescent="0.2">
      <c r="A33" s="3"/>
      <c r="B33" s="3"/>
      <c r="C33" s="5"/>
      <c r="D33" s="3"/>
    </row>
    <row r="34" spans="1:5" ht="15" customHeight="1" x14ac:dyDescent="0.2">
      <c r="A34" s="3"/>
      <c r="B34" s="3"/>
      <c r="C34" s="5" t="s">
        <v>60</v>
      </c>
      <c r="D34" s="3"/>
      <c r="E34" s="84">
        <f>0.05*E32</f>
        <v>39850</v>
      </c>
    </row>
    <row r="35" spans="1:5" ht="15" customHeight="1" x14ac:dyDescent="0.2">
      <c r="A35" s="3"/>
      <c r="B35" s="3"/>
      <c r="C35" s="3"/>
      <c r="D35" s="3"/>
    </row>
    <row r="36" spans="1:5" ht="15" customHeight="1" x14ac:dyDescent="0.25">
      <c r="A36" s="3"/>
      <c r="B36" s="3"/>
      <c r="C36" s="42" t="s">
        <v>61</v>
      </c>
      <c r="D36" s="3"/>
      <c r="E36" s="84">
        <f>E32-E34</f>
        <v>757150</v>
      </c>
    </row>
    <row r="37" spans="1:5" ht="15" customHeight="1" x14ac:dyDescent="0.25">
      <c r="A37" s="3"/>
      <c r="B37" s="3"/>
      <c r="C37" s="42"/>
      <c r="D37" s="3"/>
    </row>
    <row r="38" spans="1:5" ht="15" customHeight="1" x14ac:dyDescent="0.25">
      <c r="A38" s="3"/>
      <c r="B38" s="3"/>
      <c r="C38" s="42"/>
      <c r="D38" s="3"/>
    </row>
    <row r="39" spans="1:5" ht="15" customHeight="1" x14ac:dyDescent="0.2">
      <c r="A39" s="3"/>
      <c r="B39" s="3"/>
      <c r="C39" s="3"/>
      <c r="D39" s="3"/>
    </row>
    <row r="40" spans="1:5" ht="15" customHeight="1" x14ac:dyDescent="0.2">
      <c r="A40" s="91" t="s">
        <v>428</v>
      </c>
      <c r="B40" s="91"/>
      <c r="C40" s="91"/>
      <c r="D40" s="91"/>
      <c r="E40" s="91"/>
    </row>
    <row r="41" spans="1:5" ht="15" customHeight="1" x14ac:dyDescent="0.2">
      <c r="A41" s="91"/>
      <c r="B41" s="91"/>
      <c r="C41" s="91"/>
      <c r="D41" s="91"/>
      <c r="E41" s="91"/>
    </row>
    <row r="42" spans="1:5" ht="15" customHeight="1" x14ac:dyDescent="0.2">
      <c r="A42" s="5" t="s">
        <v>396</v>
      </c>
      <c r="B42" s="3"/>
      <c r="C42" s="5" t="s">
        <v>63</v>
      </c>
      <c r="D42" s="3"/>
      <c r="E42" s="84">
        <v>85000</v>
      </c>
    </row>
    <row r="43" spans="1:5" ht="15" customHeight="1" x14ac:dyDescent="0.2">
      <c r="A43" s="5"/>
      <c r="B43" s="3"/>
      <c r="C43" s="5"/>
      <c r="D43" s="3"/>
    </row>
    <row r="44" spans="1:5" ht="15" customHeight="1" x14ac:dyDescent="0.2">
      <c r="A44" s="3"/>
      <c r="B44" s="3"/>
      <c r="C44" s="3"/>
      <c r="D44" s="3"/>
    </row>
    <row r="45" spans="1:5" ht="15" customHeight="1" x14ac:dyDescent="0.2">
      <c r="A45" s="3"/>
      <c r="B45" s="3"/>
      <c r="C45" s="3"/>
      <c r="D45" s="3"/>
    </row>
    <row r="46" spans="1:5" ht="15" customHeight="1" x14ac:dyDescent="0.25">
      <c r="A46" s="90" t="s">
        <v>331</v>
      </c>
      <c r="B46" s="3"/>
      <c r="C46" s="3"/>
      <c r="D46" s="3"/>
      <c r="E46" s="100">
        <f>SUM(E36:E44)</f>
        <v>842150</v>
      </c>
    </row>
    <row r="47" spans="1:5" ht="15" customHeight="1" x14ac:dyDescent="0.25">
      <c r="A47" s="90"/>
      <c r="B47" s="3"/>
      <c r="C47" s="3"/>
      <c r="D47" s="3"/>
      <c r="E47" s="100"/>
    </row>
    <row r="48" spans="1:5" ht="15" customHeight="1" x14ac:dyDescent="0.25">
      <c r="A48" s="90"/>
      <c r="B48" s="3"/>
      <c r="C48" s="3"/>
      <c r="D48" s="3"/>
      <c r="E48" s="100"/>
    </row>
    <row r="49" spans="1:5" ht="15" customHeight="1" x14ac:dyDescent="0.25">
      <c r="A49" s="90"/>
      <c r="B49" s="3"/>
      <c r="C49" s="3"/>
      <c r="D49" s="3"/>
      <c r="E49" s="100"/>
    </row>
    <row r="50" spans="1:5" ht="15" customHeight="1" x14ac:dyDescent="0.25">
      <c r="A50" s="90"/>
      <c r="B50" s="3"/>
      <c r="C50" s="3"/>
      <c r="D50" s="3"/>
      <c r="E50" s="100"/>
    </row>
    <row r="51" spans="1:5" ht="15" customHeight="1" x14ac:dyDescent="0.25">
      <c r="A51" s="90"/>
      <c r="B51" s="3"/>
      <c r="C51" s="3"/>
      <c r="D51" s="3"/>
      <c r="E51" s="100"/>
    </row>
    <row r="52" spans="1:5" ht="15" customHeight="1" x14ac:dyDescent="0.25">
      <c r="A52" s="90"/>
      <c r="B52" s="3"/>
      <c r="C52" s="3"/>
      <c r="D52" s="3"/>
      <c r="E52" s="100"/>
    </row>
    <row r="53" spans="1:5" ht="15" customHeight="1" x14ac:dyDescent="0.2">
      <c r="A53" s="11"/>
      <c r="B53" s="3"/>
      <c r="C53" s="3"/>
      <c r="D53" s="3"/>
    </row>
    <row r="54" spans="1:5" ht="15" customHeight="1" x14ac:dyDescent="0.2">
      <c r="A54" s="2"/>
      <c r="B54" s="3"/>
      <c r="C54" s="3"/>
      <c r="D54" s="3"/>
    </row>
    <row r="55" spans="1:5" ht="15" customHeight="1" x14ac:dyDescent="0.25">
      <c r="A55" s="90" t="s">
        <v>599</v>
      </c>
      <c r="B55" s="3"/>
      <c r="C55" s="3"/>
      <c r="D55" s="3"/>
    </row>
    <row r="56" spans="1:5" ht="15" customHeight="1" x14ac:dyDescent="0.25">
      <c r="A56" s="90"/>
      <c r="B56" s="3"/>
      <c r="C56" s="3"/>
      <c r="D56" s="3"/>
    </row>
    <row r="57" spans="1:5" ht="15" customHeight="1" x14ac:dyDescent="0.2">
      <c r="A57" s="199" t="s">
        <v>600</v>
      </c>
      <c r="B57" s="199"/>
      <c r="C57" s="199"/>
      <c r="D57" s="199"/>
      <c r="E57" s="199"/>
    </row>
    <row r="58" spans="1:5" ht="15" customHeight="1" x14ac:dyDescent="0.2">
      <c r="A58" s="5" t="s">
        <v>397</v>
      </c>
      <c r="B58" s="3"/>
      <c r="C58" s="5" t="s">
        <v>94</v>
      </c>
      <c r="D58" s="3"/>
      <c r="E58" s="84">
        <v>276000</v>
      </c>
    </row>
    <row r="59" spans="1:5" ht="15" customHeight="1" x14ac:dyDescent="0.2">
      <c r="A59" s="5" t="s">
        <v>398</v>
      </c>
      <c r="B59" s="3"/>
      <c r="C59" s="5" t="s">
        <v>376</v>
      </c>
      <c r="D59" s="3"/>
      <c r="E59" s="84">
        <v>132000</v>
      </c>
    </row>
    <row r="60" spans="1:5" ht="15" customHeight="1" x14ac:dyDescent="0.2">
      <c r="A60" s="5" t="s">
        <v>399</v>
      </c>
      <c r="B60" s="3"/>
      <c r="C60" s="5" t="s">
        <v>256</v>
      </c>
      <c r="D60" s="3"/>
      <c r="E60" s="84">
        <v>31212</v>
      </c>
    </row>
    <row r="61" spans="1:5" ht="15" customHeight="1" x14ac:dyDescent="0.2">
      <c r="A61" s="5" t="s">
        <v>400</v>
      </c>
      <c r="B61" s="3"/>
      <c r="C61" s="5" t="s">
        <v>71</v>
      </c>
      <c r="D61" s="3"/>
      <c r="E61" s="84">
        <v>103959</v>
      </c>
    </row>
    <row r="62" spans="1:5" ht="15" customHeight="1" x14ac:dyDescent="0.2">
      <c r="A62" s="5" t="s">
        <v>401</v>
      </c>
      <c r="B62" s="3"/>
      <c r="C62" s="5" t="s">
        <v>73</v>
      </c>
      <c r="D62" s="3"/>
      <c r="E62" s="84">
        <v>73500</v>
      </c>
    </row>
    <row r="63" spans="1:5" ht="15" customHeight="1" x14ac:dyDescent="0.2">
      <c r="A63" s="5" t="s">
        <v>402</v>
      </c>
      <c r="B63" s="3"/>
      <c r="C63" s="5" t="s">
        <v>75</v>
      </c>
      <c r="D63" s="3"/>
      <c r="E63" s="84">
        <v>500</v>
      </c>
    </row>
    <row r="64" spans="1:5" ht="15" customHeight="1" x14ac:dyDescent="0.2">
      <c r="A64" s="5" t="s">
        <v>403</v>
      </c>
      <c r="B64" s="3"/>
      <c r="C64" s="5" t="s">
        <v>404</v>
      </c>
      <c r="D64" s="3"/>
      <c r="E64" s="84">
        <v>8479</v>
      </c>
    </row>
    <row r="65" spans="1:5" ht="15" customHeight="1" x14ac:dyDescent="0.2">
      <c r="A65" s="5" t="s">
        <v>405</v>
      </c>
      <c r="B65" s="3"/>
      <c r="C65" s="5" t="s">
        <v>99</v>
      </c>
      <c r="D65" s="3"/>
      <c r="E65" s="84">
        <v>17000</v>
      </c>
    </row>
    <row r="66" spans="1:5" ht="15" customHeight="1" x14ac:dyDescent="0.2">
      <c r="A66" s="5" t="s">
        <v>406</v>
      </c>
      <c r="B66" s="3"/>
      <c r="C66" s="5" t="s">
        <v>407</v>
      </c>
      <c r="D66" s="3"/>
      <c r="E66" s="84">
        <v>19981</v>
      </c>
    </row>
    <row r="67" spans="1:5" ht="15" customHeight="1" x14ac:dyDescent="0.2">
      <c r="A67" s="36" t="s">
        <v>729</v>
      </c>
      <c r="B67" s="3"/>
      <c r="C67" s="36" t="s">
        <v>77</v>
      </c>
      <c r="D67" s="3"/>
      <c r="E67" s="84">
        <v>1000</v>
      </c>
    </row>
    <row r="68" spans="1:5" ht="15" customHeight="1" x14ac:dyDescent="0.2">
      <c r="A68" s="5" t="s">
        <v>408</v>
      </c>
      <c r="B68" s="5" t="s">
        <v>182</v>
      </c>
      <c r="C68" s="5" t="s">
        <v>82</v>
      </c>
      <c r="D68" s="3"/>
      <c r="E68" s="84">
        <v>8500</v>
      </c>
    </row>
    <row r="69" spans="1:5" ht="15" customHeight="1" x14ac:dyDescent="0.2">
      <c r="A69" s="5" t="s">
        <v>409</v>
      </c>
      <c r="B69" s="3"/>
      <c r="C69" s="5" t="s">
        <v>130</v>
      </c>
      <c r="D69" s="3"/>
      <c r="E69" s="84">
        <v>6500</v>
      </c>
    </row>
    <row r="70" spans="1:5" ht="15" customHeight="1" x14ac:dyDescent="0.2">
      <c r="A70" s="5" t="s">
        <v>410</v>
      </c>
      <c r="B70" s="3"/>
      <c r="C70" s="5" t="s">
        <v>411</v>
      </c>
      <c r="D70" s="3"/>
      <c r="E70" s="84">
        <v>2330</v>
      </c>
    </row>
    <row r="71" spans="1:5" ht="15" customHeight="1" x14ac:dyDescent="0.2">
      <c r="A71" s="5" t="s">
        <v>412</v>
      </c>
      <c r="B71" s="3"/>
      <c r="C71" s="5" t="s">
        <v>413</v>
      </c>
      <c r="D71" s="3"/>
      <c r="E71" s="84">
        <v>9000</v>
      </c>
    </row>
    <row r="72" spans="1:5" ht="15" customHeight="1" x14ac:dyDescent="0.2">
      <c r="A72" s="5" t="s">
        <v>414</v>
      </c>
      <c r="B72" s="3"/>
      <c r="C72" s="5" t="s">
        <v>150</v>
      </c>
      <c r="D72" s="3"/>
      <c r="E72" s="84">
        <v>10000</v>
      </c>
    </row>
    <row r="73" spans="1:5" ht="15" customHeight="1" x14ac:dyDescent="0.2">
      <c r="A73" s="5" t="s">
        <v>415</v>
      </c>
      <c r="B73" s="3"/>
      <c r="C73" s="5" t="s">
        <v>52</v>
      </c>
      <c r="D73" s="3"/>
      <c r="E73" s="84">
        <v>7000</v>
      </c>
    </row>
    <row r="74" spans="1:5" ht="15" customHeight="1" x14ac:dyDescent="0.2">
      <c r="A74" s="5" t="s">
        <v>416</v>
      </c>
      <c r="B74" s="3"/>
      <c r="C74" s="5" t="s">
        <v>89</v>
      </c>
      <c r="D74" s="3"/>
      <c r="E74" s="84">
        <v>1000</v>
      </c>
    </row>
    <row r="75" spans="1:5" ht="15" customHeight="1" x14ac:dyDescent="0.2">
      <c r="A75" s="5" t="s">
        <v>417</v>
      </c>
      <c r="B75" s="3"/>
      <c r="C75" s="5" t="s">
        <v>90</v>
      </c>
      <c r="D75" s="3"/>
      <c r="E75" s="84">
        <v>50000</v>
      </c>
    </row>
    <row r="76" spans="1:5" ht="15" customHeight="1" x14ac:dyDescent="0.2">
      <c r="A76" s="32" t="s">
        <v>418</v>
      </c>
      <c r="B76" s="3"/>
      <c r="C76" s="5" t="s">
        <v>153</v>
      </c>
      <c r="D76" s="3"/>
      <c r="E76" s="84">
        <v>18750</v>
      </c>
    </row>
    <row r="77" spans="1:5" ht="15" customHeight="1" x14ac:dyDescent="0.2">
      <c r="A77" s="5" t="s">
        <v>419</v>
      </c>
      <c r="B77" s="3"/>
      <c r="C77" s="5" t="s">
        <v>420</v>
      </c>
      <c r="D77" s="3"/>
      <c r="E77" s="84">
        <v>2500</v>
      </c>
    </row>
    <row r="78" spans="1:5" ht="15" customHeight="1" x14ac:dyDescent="0.2">
      <c r="A78" s="5" t="s">
        <v>667</v>
      </c>
      <c r="B78" s="3"/>
      <c r="C78" s="5" t="s">
        <v>91</v>
      </c>
      <c r="D78" s="3"/>
      <c r="E78" s="193">
        <v>40000</v>
      </c>
    </row>
    <row r="79" spans="1:5" ht="15" customHeight="1" x14ac:dyDescent="0.2">
      <c r="A79" s="5"/>
      <c r="B79" s="3"/>
      <c r="C79" s="5"/>
      <c r="D79" s="3"/>
    </row>
    <row r="80" spans="1:5" ht="15" customHeight="1" x14ac:dyDescent="0.25">
      <c r="A80" s="42" t="s">
        <v>603</v>
      </c>
      <c r="B80" s="3"/>
      <c r="C80" s="3"/>
      <c r="D80" s="3"/>
      <c r="E80" s="101">
        <f>SUM(E58:E79)</f>
        <v>819211</v>
      </c>
    </row>
    <row r="81" spans="1:5" ht="15" customHeight="1" x14ac:dyDescent="0.2">
      <c r="A81" s="2"/>
      <c r="B81" s="3"/>
      <c r="C81" s="3"/>
      <c r="D81" s="3"/>
    </row>
    <row r="82" spans="1:5" ht="15" customHeight="1" x14ac:dyDescent="0.2">
      <c r="A82" s="199" t="s">
        <v>517</v>
      </c>
      <c r="B82" s="199"/>
      <c r="C82" s="199"/>
      <c r="D82" s="199"/>
      <c r="E82" s="199"/>
    </row>
    <row r="83" spans="1:5" ht="15" customHeight="1" x14ac:dyDescent="0.2">
      <c r="A83" s="5" t="s">
        <v>601</v>
      </c>
      <c r="B83" s="3"/>
      <c r="C83" s="5" t="s">
        <v>320</v>
      </c>
      <c r="D83" s="3"/>
      <c r="E83" s="83">
        <f>E88-E84-E80</f>
        <v>2939</v>
      </c>
    </row>
    <row r="84" spans="1:5" ht="15" customHeight="1" x14ac:dyDescent="0.2">
      <c r="A84" s="5" t="s">
        <v>602</v>
      </c>
      <c r="B84" s="3"/>
      <c r="C84" s="5" t="s">
        <v>321</v>
      </c>
      <c r="D84" s="3"/>
      <c r="E84" s="84">
        <v>20000</v>
      </c>
    </row>
    <row r="85" spans="1:5" ht="15" customHeight="1" x14ac:dyDescent="0.2">
      <c r="A85" s="3"/>
      <c r="B85" s="3"/>
      <c r="C85" s="3"/>
      <c r="D85" s="3"/>
    </row>
    <row r="86" spans="1:5" ht="15" customHeight="1" x14ac:dyDescent="0.2">
      <c r="A86" s="3"/>
      <c r="B86" s="3"/>
      <c r="C86" s="3"/>
      <c r="D86" s="3"/>
    </row>
    <row r="87" spans="1:5" ht="18" x14ac:dyDescent="0.25">
      <c r="A87" s="90"/>
      <c r="B87" s="3"/>
      <c r="C87" s="3"/>
      <c r="D87" s="3"/>
    </row>
    <row r="88" spans="1:5" ht="18" x14ac:dyDescent="0.25">
      <c r="A88" s="90" t="s">
        <v>610</v>
      </c>
      <c r="B88" s="3"/>
      <c r="C88" s="3"/>
      <c r="D88" s="3"/>
      <c r="E88" s="100">
        <f>E46</f>
        <v>842150</v>
      </c>
    </row>
    <row r="89" spans="1:5" x14ac:dyDescent="0.2">
      <c r="A89" s="3"/>
      <c r="B89" s="3"/>
      <c r="C89" s="3"/>
      <c r="D89" s="3"/>
    </row>
    <row r="90" spans="1:5" x14ac:dyDescent="0.2">
      <c r="A90" s="3"/>
      <c r="B90" s="3"/>
      <c r="C90" s="3"/>
      <c r="D90" s="3"/>
    </row>
    <row r="91" spans="1:5" x14ac:dyDescent="0.2">
      <c r="A91" s="3"/>
      <c r="B91" s="3"/>
      <c r="C91" s="3"/>
      <c r="D91" s="3"/>
    </row>
    <row r="95" spans="1:5" x14ac:dyDescent="0.2">
      <c r="A95" t="s">
        <v>639</v>
      </c>
      <c r="C95" t="s">
        <v>638</v>
      </c>
    </row>
    <row r="96" spans="1:5" x14ac:dyDescent="0.2">
      <c r="A96" t="s">
        <v>640</v>
      </c>
      <c r="C96" t="s">
        <v>641</v>
      </c>
    </row>
  </sheetData>
  <sheetProtection sheet="1" objects="1" scenarios="1"/>
  <phoneticPr fontId="0" type="noConversion"/>
  <printOptions horizontalCentered="1"/>
  <pageMargins left="0.25" right="0.25" top="0.5" bottom="0.5" header="0.5" footer="0.5"/>
  <pageSetup orientation="portrait" r:id="rId1"/>
  <headerFooter alignWithMargins="0">
    <oddHeader xml:space="preserve">&amp;C&amp;"Arial,Bold"&amp;14Lafayette County Budget
&amp;"Arial,Regular"&amp;12Emergency Medical Services Fund
&amp;"Arial,Italic"2020 Fiscal Year&amp;"Arial,Regular"
</oddHeader>
    <oddFooter>&amp;CPrepared by Steve Land &amp;D&amp;RPage &amp;P</oddFooter>
  </headerFooter>
  <rowBreaks count="1" manualBreakCount="1">
    <brk id="48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8"/>
  <sheetViews>
    <sheetView view="pageLayout" topLeftCell="A16" zoomScaleNormal="100" workbookViewId="0">
      <selection activeCell="A31" sqref="A31:H31"/>
    </sheetView>
  </sheetViews>
  <sheetFormatPr defaultRowHeight="12.75" x14ac:dyDescent="0.2"/>
  <cols>
    <col min="2" max="2" width="6.85546875" customWidth="1"/>
    <col min="4" max="4" width="50.85546875" customWidth="1"/>
    <col min="5" max="5" width="5.140625" hidden="1" customWidth="1"/>
    <col min="6" max="6" width="0" hidden="1" customWidth="1"/>
    <col min="7" max="7" width="0" style="1" hidden="1" customWidth="1"/>
    <col min="8" max="8" width="15.28515625" style="73" customWidth="1"/>
  </cols>
  <sheetData>
    <row r="1" spans="1:8" x14ac:dyDescent="0.2">
      <c r="A1" s="11"/>
      <c r="B1" s="11"/>
      <c r="C1" s="11"/>
      <c r="D1" s="11"/>
      <c r="E1" s="3"/>
      <c r="F1" s="3"/>
      <c r="G1" s="4"/>
    </row>
    <row r="2" spans="1:8" ht="15" customHeight="1" x14ac:dyDescent="0.25">
      <c r="A2" s="90" t="s">
        <v>422</v>
      </c>
      <c r="B2" s="3"/>
      <c r="C2" s="3"/>
      <c r="D2" s="23"/>
      <c r="E2" s="3"/>
      <c r="F2" s="3"/>
      <c r="G2" s="4"/>
      <c r="H2" s="71"/>
    </row>
    <row r="3" spans="1:8" ht="15" customHeight="1" x14ac:dyDescent="0.2">
      <c r="A3" s="2"/>
      <c r="B3" s="3"/>
      <c r="C3" s="3"/>
      <c r="D3" s="23"/>
      <c r="E3" s="3"/>
      <c r="F3" s="3"/>
      <c r="G3" s="4"/>
      <c r="H3" s="71"/>
    </row>
    <row r="4" spans="1:8" ht="15" customHeight="1" x14ac:dyDescent="0.2">
      <c r="B4" s="199" t="s">
        <v>621</v>
      </c>
      <c r="C4" s="199"/>
      <c r="D4" s="199"/>
      <c r="E4" s="199"/>
      <c r="F4" s="199"/>
      <c r="G4" s="199"/>
      <c r="H4" s="199"/>
    </row>
    <row r="5" spans="1:8" ht="15" customHeight="1" x14ac:dyDescent="0.2">
      <c r="A5" s="2"/>
      <c r="B5" s="3"/>
      <c r="C5" s="3"/>
      <c r="D5" s="23"/>
      <c r="E5" s="3"/>
      <c r="F5" s="3"/>
      <c r="G5" s="4"/>
      <c r="H5" s="71"/>
    </row>
    <row r="6" spans="1:8" ht="15" customHeight="1" x14ac:dyDescent="0.2">
      <c r="A6" s="5" t="s">
        <v>423</v>
      </c>
      <c r="B6" s="3"/>
      <c r="C6" s="5" t="s">
        <v>424</v>
      </c>
      <c r="D6" s="23"/>
      <c r="E6" s="3"/>
      <c r="F6" s="3"/>
      <c r="G6" s="4">
        <v>1500</v>
      </c>
      <c r="H6" s="71">
        <v>1000</v>
      </c>
    </row>
    <row r="7" spans="1:8" ht="15" customHeight="1" x14ac:dyDescent="0.2">
      <c r="A7" s="5" t="s">
        <v>327</v>
      </c>
      <c r="B7" s="3"/>
      <c r="C7" s="5" t="s">
        <v>425</v>
      </c>
      <c r="D7" s="23"/>
      <c r="E7" s="3"/>
      <c r="F7" s="3"/>
      <c r="G7" s="4">
        <v>75</v>
      </c>
      <c r="H7" s="71">
        <v>50</v>
      </c>
    </row>
    <row r="8" spans="1:8" ht="15" customHeight="1" x14ac:dyDescent="0.2">
      <c r="A8" s="28"/>
      <c r="B8" s="3"/>
      <c r="C8" s="5"/>
      <c r="D8" s="23"/>
      <c r="E8" s="3"/>
      <c r="F8" s="3"/>
      <c r="G8" s="4"/>
      <c r="H8" s="71"/>
    </row>
    <row r="9" spans="1:8" ht="15" customHeight="1" x14ac:dyDescent="0.2">
      <c r="A9" s="28"/>
      <c r="B9" s="3"/>
      <c r="C9" s="2" t="s">
        <v>426</v>
      </c>
      <c r="D9" s="23"/>
      <c r="E9" s="3"/>
      <c r="F9" s="3"/>
      <c r="G9" s="4"/>
      <c r="H9" s="94">
        <f>SUM(H6:H8)</f>
        <v>1050</v>
      </c>
    </row>
    <row r="10" spans="1:8" ht="15" customHeight="1" x14ac:dyDescent="0.2">
      <c r="A10" s="2"/>
      <c r="B10" s="3"/>
      <c r="C10" s="5" t="s">
        <v>427</v>
      </c>
      <c r="D10" s="23"/>
      <c r="E10" s="3"/>
      <c r="F10" s="3"/>
      <c r="G10" s="4">
        <v>79</v>
      </c>
      <c r="H10" s="71">
        <f>H9*0.05</f>
        <v>52.5</v>
      </c>
    </row>
    <row r="11" spans="1:8" ht="15" customHeight="1" x14ac:dyDescent="0.2">
      <c r="A11" s="3"/>
      <c r="B11" s="3"/>
      <c r="C11" s="2" t="s">
        <v>61</v>
      </c>
      <c r="D11" s="22"/>
      <c r="E11" s="11"/>
      <c r="F11" s="11">
        <v>10300</v>
      </c>
      <c r="G11" s="12">
        <v>1496</v>
      </c>
      <c r="H11" s="94">
        <f>H9-H10</f>
        <v>997.5</v>
      </c>
    </row>
    <row r="12" spans="1:8" ht="15" customHeight="1" x14ac:dyDescent="0.2">
      <c r="A12" s="3"/>
      <c r="B12" s="3"/>
      <c r="C12" s="2"/>
      <c r="D12" s="22"/>
      <c r="E12" s="11"/>
      <c r="F12" s="11"/>
      <c r="G12" s="12"/>
      <c r="H12" s="94"/>
    </row>
    <row r="13" spans="1:8" ht="15" customHeight="1" x14ac:dyDescent="0.2">
      <c r="A13" s="206" t="s">
        <v>428</v>
      </c>
      <c r="B13" s="206"/>
      <c r="C13" s="206"/>
      <c r="D13" s="206"/>
      <c r="E13" s="206"/>
      <c r="F13" s="206"/>
      <c r="G13" s="206"/>
      <c r="H13" s="206"/>
    </row>
    <row r="14" spans="1:8" ht="15" customHeight="1" x14ac:dyDescent="0.2">
      <c r="A14" s="3" t="s">
        <v>613</v>
      </c>
      <c r="B14" s="3"/>
      <c r="C14" s="5" t="s">
        <v>429</v>
      </c>
      <c r="D14" s="23"/>
      <c r="E14" s="3"/>
      <c r="F14" s="3">
        <v>516</v>
      </c>
      <c r="G14" s="4">
        <v>179</v>
      </c>
      <c r="H14" s="71">
        <v>13000</v>
      </c>
    </row>
    <row r="15" spans="1:8" ht="15" customHeight="1" x14ac:dyDescent="0.2">
      <c r="A15" s="11"/>
      <c r="B15" s="3"/>
      <c r="C15" s="5"/>
      <c r="D15" s="23"/>
      <c r="E15" s="3"/>
      <c r="F15" s="3"/>
      <c r="G15" s="4"/>
      <c r="H15" s="71"/>
    </row>
    <row r="16" spans="1:8" ht="15" customHeight="1" x14ac:dyDescent="0.2">
      <c r="A16" s="11"/>
      <c r="B16" s="3"/>
      <c r="C16" s="5"/>
      <c r="D16" s="23"/>
      <c r="E16" s="3"/>
      <c r="F16" s="3"/>
      <c r="G16" s="4"/>
      <c r="H16" s="71"/>
    </row>
    <row r="17" spans="1:8" ht="15" customHeight="1" x14ac:dyDescent="0.2">
      <c r="A17" s="3"/>
      <c r="B17" s="3"/>
      <c r="C17" s="3"/>
      <c r="D17" s="24"/>
      <c r="E17" s="3"/>
      <c r="F17" s="3"/>
      <c r="G17" s="4"/>
      <c r="H17" s="71"/>
    </row>
    <row r="18" spans="1:8" ht="15" customHeight="1" x14ac:dyDescent="0.25">
      <c r="A18" s="90" t="s">
        <v>559</v>
      </c>
      <c r="B18" s="11"/>
      <c r="C18" s="2"/>
      <c r="D18" s="22"/>
      <c r="E18" s="11"/>
      <c r="F18" s="11">
        <v>9784</v>
      </c>
      <c r="G18" s="4">
        <v>1675</v>
      </c>
      <c r="H18" s="97">
        <f>SUM(H11:H17)</f>
        <v>13997.5</v>
      </c>
    </row>
    <row r="19" spans="1:8" ht="15" customHeight="1" x14ac:dyDescent="0.2">
      <c r="A19" s="2"/>
      <c r="B19" s="3"/>
      <c r="C19" s="3"/>
      <c r="D19" s="23"/>
      <c r="E19" s="3"/>
      <c r="F19" s="3"/>
      <c r="G19" s="4"/>
      <c r="H19" s="71"/>
    </row>
    <row r="20" spans="1:8" ht="15" customHeight="1" x14ac:dyDescent="0.2">
      <c r="A20" s="5"/>
      <c r="B20" s="3"/>
      <c r="C20" s="5"/>
      <c r="D20" s="23"/>
      <c r="E20" s="3"/>
      <c r="F20" s="3">
        <v>11000</v>
      </c>
      <c r="G20" s="4"/>
      <c r="H20" s="71"/>
    </row>
    <row r="21" spans="1:8" ht="15" customHeight="1" x14ac:dyDescent="0.2">
      <c r="A21" s="3"/>
      <c r="B21" s="3"/>
      <c r="C21" s="3"/>
      <c r="D21" s="24"/>
      <c r="E21" s="3"/>
      <c r="F21" s="3"/>
      <c r="G21" s="4"/>
      <c r="H21" s="71"/>
    </row>
    <row r="22" spans="1:8" ht="15" customHeight="1" x14ac:dyDescent="0.2">
      <c r="A22" s="3"/>
      <c r="B22" s="3"/>
      <c r="C22" s="3"/>
      <c r="D22" s="23"/>
      <c r="E22" s="3"/>
      <c r="F22" s="3"/>
      <c r="G22" s="4"/>
      <c r="H22" s="71"/>
    </row>
    <row r="23" spans="1:8" ht="15" customHeight="1" x14ac:dyDescent="0.2">
      <c r="A23" s="2"/>
      <c r="B23" s="3"/>
      <c r="C23" s="3"/>
      <c r="D23" s="23"/>
      <c r="E23" s="3"/>
      <c r="F23" s="3"/>
      <c r="G23" s="4"/>
      <c r="H23" s="71"/>
    </row>
    <row r="24" spans="1:8" ht="15" customHeight="1" x14ac:dyDescent="0.25">
      <c r="A24" s="90" t="s">
        <v>599</v>
      </c>
      <c r="B24" s="3"/>
      <c r="C24" s="3"/>
      <c r="D24" s="23"/>
      <c r="E24" s="3"/>
      <c r="F24" s="3"/>
      <c r="G24" s="4"/>
      <c r="H24" s="71"/>
    </row>
    <row r="25" spans="1:8" ht="15" customHeight="1" x14ac:dyDescent="0.2">
      <c r="A25" s="5"/>
      <c r="B25" s="3"/>
      <c r="C25" s="5"/>
      <c r="D25" s="23"/>
      <c r="E25" s="3"/>
      <c r="F25" s="3">
        <v>19000</v>
      </c>
      <c r="G25" s="4"/>
      <c r="H25" s="71"/>
    </row>
    <row r="26" spans="1:8" ht="15" customHeight="1" x14ac:dyDescent="0.2">
      <c r="A26" s="206" t="s">
        <v>600</v>
      </c>
      <c r="B26" s="206"/>
      <c r="C26" s="206"/>
      <c r="D26" s="206"/>
      <c r="E26" s="206"/>
      <c r="F26" s="206"/>
      <c r="G26" s="206"/>
      <c r="H26" s="206"/>
    </row>
    <row r="27" spans="1:8" ht="15" customHeight="1" x14ac:dyDescent="0.2">
      <c r="A27" s="5"/>
      <c r="B27" s="3"/>
      <c r="C27" s="5"/>
      <c r="D27" s="23"/>
      <c r="E27" s="3"/>
      <c r="F27" s="3"/>
      <c r="G27" s="4"/>
      <c r="H27" s="71"/>
    </row>
    <row r="28" spans="1:8" ht="15" customHeight="1" x14ac:dyDescent="0.2">
      <c r="A28" s="5" t="s">
        <v>657</v>
      </c>
      <c r="C28" s="5" t="s">
        <v>430</v>
      </c>
      <c r="D28" s="23"/>
      <c r="E28" s="3"/>
      <c r="F28" s="3">
        <v>817</v>
      </c>
      <c r="G28" s="4">
        <v>1000</v>
      </c>
      <c r="H28" s="71">
        <v>5000</v>
      </c>
    </row>
    <row r="29" spans="1:8" ht="15" customHeight="1" x14ac:dyDescent="0.2">
      <c r="A29" s="5"/>
      <c r="B29" s="3"/>
      <c r="C29" s="5"/>
      <c r="D29" s="23"/>
      <c r="E29" s="3"/>
      <c r="F29" s="3">
        <v>50</v>
      </c>
      <c r="G29" s="4"/>
      <c r="H29" s="71"/>
    </row>
    <row r="30" spans="1:8" ht="15" customHeight="1" x14ac:dyDescent="0.2">
      <c r="A30" s="3"/>
      <c r="B30" s="3"/>
      <c r="C30" s="3"/>
      <c r="D30" s="24"/>
      <c r="E30" s="3"/>
      <c r="F30" s="3"/>
      <c r="G30" s="4"/>
      <c r="H30" s="71"/>
    </row>
    <row r="31" spans="1:8" ht="15" customHeight="1" x14ac:dyDescent="0.2">
      <c r="A31" s="206" t="s">
        <v>382</v>
      </c>
      <c r="B31" s="206"/>
      <c r="C31" s="206"/>
      <c r="D31" s="206"/>
      <c r="E31" s="206"/>
      <c r="F31" s="206"/>
      <c r="G31" s="206"/>
      <c r="H31" s="206"/>
    </row>
    <row r="32" spans="1:8" ht="15" customHeight="1" x14ac:dyDescent="0.2">
      <c r="A32" s="2"/>
      <c r="B32" s="3"/>
      <c r="C32" s="3"/>
      <c r="D32" s="23"/>
      <c r="E32" s="3"/>
      <c r="F32" s="3"/>
      <c r="G32" s="4"/>
      <c r="H32" s="71"/>
    </row>
    <row r="33" spans="1:8" ht="15" customHeight="1" x14ac:dyDescent="0.2">
      <c r="A33" s="5" t="s">
        <v>477</v>
      </c>
      <c r="B33" s="3"/>
      <c r="C33" s="5" t="s">
        <v>320</v>
      </c>
      <c r="D33" s="23"/>
      <c r="E33" s="3"/>
      <c r="F33" s="3"/>
      <c r="G33" s="4">
        <v>675</v>
      </c>
      <c r="H33" s="71">
        <f>H36-H28</f>
        <v>8997.5</v>
      </c>
    </row>
    <row r="34" spans="1:8" ht="15" customHeight="1" x14ac:dyDescent="0.2">
      <c r="A34" s="3"/>
      <c r="B34" s="3"/>
      <c r="C34" s="3"/>
      <c r="D34" s="24"/>
      <c r="E34" s="3"/>
      <c r="F34" s="3"/>
      <c r="G34" s="4"/>
      <c r="H34" s="71"/>
    </row>
    <row r="35" spans="1:8" ht="15" customHeight="1" x14ac:dyDescent="0.2">
      <c r="A35" s="2"/>
      <c r="B35" s="3"/>
      <c r="C35" s="3"/>
      <c r="D35" s="23"/>
      <c r="E35" s="3"/>
      <c r="F35" s="3"/>
      <c r="G35" s="4"/>
      <c r="H35" s="71"/>
    </row>
    <row r="36" spans="1:8" ht="15" customHeight="1" x14ac:dyDescent="0.25">
      <c r="A36" s="90" t="s">
        <v>610</v>
      </c>
      <c r="B36" s="3"/>
      <c r="C36" s="3"/>
      <c r="D36" s="23"/>
      <c r="E36" s="3"/>
      <c r="F36" s="3">
        <v>20784</v>
      </c>
      <c r="G36" s="4">
        <v>1675</v>
      </c>
      <c r="H36" s="97">
        <f>H18</f>
        <v>13997.5</v>
      </c>
    </row>
    <row r="37" spans="1:8" ht="15" customHeight="1" x14ac:dyDescent="0.2"/>
    <row r="38" spans="1:8" ht="15" customHeight="1" x14ac:dyDescent="0.2"/>
  </sheetData>
  <sheetProtection sheet="1" objects="1" scenarios="1"/>
  <phoneticPr fontId="0" type="noConversion"/>
  <printOptions horizontalCentered="1"/>
  <pageMargins left="0.5" right="0.5" top="1.75" bottom="1" header="0.5" footer="0.5"/>
  <pageSetup orientation="portrait" r:id="rId1"/>
  <headerFooter alignWithMargins="0">
    <oddHeader>&amp;C&amp;"Arial,Bold"&amp;14Lafayette County Budget
&amp;"Arial,Regular"&amp;12Criminal Justice Education Fund
&amp;"Arial,Italic"2020 Fiscal Year</oddHeader>
    <oddFooter>&amp;CPrepared by Steve Land &amp;D&amp;RPage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2"/>
  <sheetViews>
    <sheetView view="pageLayout" topLeftCell="A7" zoomScaleNormal="100" workbookViewId="0">
      <selection activeCell="A14" sqref="A14:K14"/>
    </sheetView>
  </sheetViews>
  <sheetFormatPr defaultRowHeight="12.75" x14ac:dyDescent="0.2"/>
  <cols>
    <col min="1" max="1" width="16.5703125" customWidth="1"/>
    <col min="2" max="2" width="59.42578125" customWidth="1"/>
    <col min="3" max="3" width="10.42578125" hidden="1" customWidth="1"/>
    <col min="4" max="4" width="0.140625" hidden="1" customWidth="1"/>
    <col min="5" max="6" width="0" hidden="1" customWidth="1"/>
    <col min="7" max="7" width="0.140625" hidden="1" customWidth="1"/>
    <col min="8" max="8" width="10.5703125" style="1" hidden="1" customWidth="1"/>
    <col min="9" max="9" width="9.85546875" style="1" hidden="1" customWidth="1"/>
    <col min="10" max="10" width="11.7109375" style="73" hidden="1" customWidth="1"/>
    <col min="11" max="11" width="13.140625" style="82" hidden="1" customWidth="1"/>
    <col min="12" max="12" width="15.140625" style="82" customWidth="1"/>
    <col min="13" max="13" width="9.5703125" bestFit="1" customWidth="1"/>
  </cols>
  <sheetData>
    <row r="1" spans="1:12" ht="15" customHeight="1" x14ac:dyDescent="0.2">
      <c r="A1" s="3"/>
      <c r="B1" s="3"/>
      <c r="C1" s="3"/>
      <c r="D1" s="4"/>
      <c r="E1" s="3"/>
      <c r="F1" s="3"/>
      <c r="G1" s="3"/>
      <c r="H1" s="4"/>
    </row>
    <row r="2" spans="1:12" ht="15" customHeight="1" x14ac:dyDescent="0.25">
      <c r="A2" s="107" t="s">
        <v>620</v>
      </c>
      <c r="B2" s="3"/>
      <c r="C2" s="3"/>
      <c r="D2" s="8">
        <v>1994</v>
      </c>
      <c r="E2" s="21">
        <v>34515</v>
      </c>
      <c r="F2" s="6">
        <v>1995</v>
      </c>
      <c r="G2" s="11">
        <v>1996</v>
      </c>
      <c r="H2" s="10">
        <v>1997</v>
      </c>
      <c r="I2" s="8">
        <v>1998</v>
      </c>
      <c r="J2" s="72">
        <v>2002</v>
      </c>
      <c r="K2" s="122">
        <v>2006</v>
      </c>
      <c r="L2" s="122"/>
    </row>
    <row r="3" spans="1:12" ht="15" customHeight="1" x14ac:dyDescent="0.25">
      <c r="A3" s="107"/>
      <c r="B3" s="3"/>
      <c r="C3" s="3"/>
      <c r="D3" s="8"/>
      <c r="E3" s="21"/>
      <c r="F3" s="6"/>
      <c r="G3" s="11"/>
      <c r="H3" s="10"/>
      <c r="I3" s="8"/>
      <c r="J3" s="72"/>
      <c r="K3" s="108"/>
      <c r="L3" s="108"/>
    </row>
    <row r="4" spans="1:12" ht="15" customHeight="1" x14ac:dyDescent="0.2">
      <c r="A4" s="199" t="s">
        <v>1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91"/>
    </row>
    <row r="5" spans="1:12" ht="15" customHeight="1" x14ac:dyDescent="0.2">
      <c r="A5" s="27" t="s">
        <v>324</v>
      </c>
      <c r="B5" s="27" t="s">
        <v>325</v>
      </c>
      <c r="C5" s="3"/>
      <c r="D5" s="4">
        <v>120000</v>
      </c>
      <c r="E5" s="3"/>
      <c r="F5" s="3">
        <v>102134</v>
      </c>
      <c r="G5" s="3">
        <v>102000</v>
      </c>
      <c r="H5" s="4">
        <v>102000</v>
      </c>
      <c r="I5" s="1">
        <v>102000</v>
      </c>
      <c r="J5" s="73">
        <v>75000</v>
      </c>
      <c r="K5" s="82">
        <v>123640</v>
      </c>
      <c r="L5" s="82">
        <v>375000</v>
      </c>
    </row>
    <row r="6" spans="1:12" ht="15" customHeight="1" x14ac:dyDescent="0.2">
      <c r="A6" s="27"/>
      <c r="B6" s="27"/>
      <c r="C6" s="3"/>
      <c r="D6" s="4"/>
      <c r="E6" s="3"/>
      <c r="F6" s="3"/>
      <c r="G6" s="3"/>
      <c r="H6" s="4"/>
    </row>
    <row r="7" spans="1:12" ht="15" customHeight="1" x14ac:dyDescent="0.2">
      <c r="A7" s="199" t="s">
        <v>776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91"/>
    </row>
    <row r="8" spans="1:12" ht="15" customHeight="1" x14ac:dyDescent="0.2">
      <c r="A8" s="27" t="s">
        <v>327</v>
      </c>
      <c r="B8" s="27" t="s">
        <v>328</v>
      </c>
      <c r="C8" s="3"/>
      <c r="D8" s="4">
        <v>10000</v>
      </c>
      <c r="E8" s="3"/>
      <c r="F8" s="3">
        <v>15000</v>
      </c>
      <c r="G8" s="3">
        <v>28500</v>
      </c>
      <c r="H8" s="4">
        <v>18000</v>
      </c>
      <c r="I8" s="1">
        <v>4000</v>
      </c>
      <c r="J8" s="73">
        <v>8000</v>
      </c>
      <c r="K8" s="82">
        <v>2000</v>
      </c>
      <c r="L8" s="82">
        <v>500</v>
      </c>
    </row>
    <row r="9" spans="1:12" ht="15" customHeight="1" x14ac:dyDescent="0.2">
      <c r="A9" s="27"/>
      <c r="B9" s="27"/>
      <c r="C9" s="3"/>
      <c r="D9" s="4"/>
      <c r="E9" s="3"/>
      <c r="F9" s="3"/>
      <c r="G9" s="3"/>
      <c r="H9" s="4"/>
    </row>
    <row r="10" spans="1:12" ht="15" customHeight="1" x14ac:dyDescent="0.2">
      <c r="A10" s="109"/>
      <c r="B10" s="109" t="s">
        <v>59</v>
      </c>
      <c r="C10" s="11"/>
      <c r="D10" s="12">
        <f>SUM(D5:D9)</f>
        <v>130000</v>
      </c>
      <c r="E10" s="11"/>
      <c r="F10" s="11">
        <v>317284</v>
      </c>
      <c r="G10" s="11">
        <f>SUM(G5:G9)</f>
        <v>130500</v>
      </c>
      <c r="H10" s="12">
        <v>320150</v>
      </c>
      <c r="I10" s="12">
        <f>SUM(I5:I9)</f>
        <v>106000</v>
      </c>
      <c r="J10" s="94">
        <f>SUM(J5:J9)</f>
        <v>83000</v>
      </c>
      <c r="K10" s="103">
        <f>SUM(K5:K9)</f>
        <v>125640</v>
      </c>
      <c r="L10" s="103">
        <f>SUM(L5:L9)</f>
        <v>375500</v>
      </c>
    </row>
    <row r="11" spans="1:12" ht="15" customHeight="1" x14ac:dyDescent="0.2">
      <c r="A11" s="109"/>
      <c r="B11" s="27" t="s">
        <v>604</v>
      </c>
      <c r="C11" s="3">
        <v>0.05</v>
      </c>
      <c r="D11" s="4">
        <f>(D10*C11)-C11</f>
        <v>6499.95</v>
      </c>
      <c r="E11" s="3"/>
      <c r="F11" s="3">
        <v>15864</v>
      </c>
      <c r="G11" s="3">
        <v>16533</v>
      </c>
      <c r="H11" s="4">
        <v>16008</v>
      </c>
      <c r="I11" s="1">
        <f>ROUND(0.05*I10,0)</f>
        <v>5300</v>
      </c>
      <c r="J11" s="73">
        <f>EVEN(J10*0.05)</f>
        <v>4150</v>
      </c>
      <c r="K11" s="82">
        <v>6282</v>
      </c>
      <c r="L11" s="82">
        <f>L10*0.05</f>
        <v>18775</v>
      </c>
    </row>
    <row r="12" spans="1:12" ht="15" customHeight="1" x14ac:dyDescent="0.2">
      <c r="A12" s="109"/>
      <c r="B12" s="109" t="s">
        <v>61</v>
      </c>
      <c r="C12" s="11">
        <v>0.95</v>
      </c>
      <c r="D12" s="12">
        <f>(D10*C12)-C12</f>
        <v>123499.05</v>
      </c>
      <c r="E12" s="11"/>
      <c r="F12" s="11">
        <v>301420</v>
      </c>
      <c r="G12" s="11">
        <v>314117</v>
      </c>
      <c r="H12" s="12">
        <v>304142</v>
      </c>
      <c r="I12" s="12">
        <f>I10-I11</f>
        <v>100700</v>
      </c>
      <c r="J12" s="94">
        <f>J10-J11</f>
        <v>78850</v>
      </c>
      <c r="K12" s="103">
        <f>K10-K11</f>
        <v>119358</v>
      </c>
      <c r="L12" s="103">
        <f>L10-L11</f>
        <v>356725</v>
      </c>
    </row>
    <row r="13" spans="1:12" ht="15" customHeight="1" x14ac:dyDescent="0.2">
      <c r="A13" s="27"/>
      <c r="B13" s="27"/>
      <c r="C13" s="3"/>
      <c r="D13" s="4"/>
      <c r="E13" s="3"/>
      <c r="F13" s="3"/>
      <c r="G13" s="3"/>
      <c r="H13" s="4"/>
    </row>
    <row r="14" spans="1:12" ht="15" customHeight="1" x14ac:dyDescent="0.2">
      <c r="A14" s="206" t="s">
        <v>428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91"/>
    </row>
    <row r="15" spans="1:12" ht="15" customHeight="1" x14ac:dyDescent="0.2">
      <c r="A15" s="27"/>
      <c r="B15" s="27"/>
      <c r="C15" s="3"/>
      <c r="D15" s="4"/>
      <c r="E15" s="3"/>
      <c r="F15" s="3"/>
      <c r="G15" s="3"/>
      <c r="H15" s="4"/>
    </row>
    <row r="16" spans="1:12" ht="15" customHeight="1" x14ac:dyDescent="0.2">
      <c r="A16" s="27" t="s">
        <v>613</v>
      </c>
      <c r="B16" s="27" t="s">
        <v>63</v>
      </c>
      <c r="C16" s="3"/>
      <c r="D16" s="4">
        <v>1000000</v>
      </c>
      <c r="E16" s="3"/>
      <c r="F16" s="3">
        <v>950000</v>
      </c>
      <c r="G16" s="3">
        <v>950000</v>
      </c>
      <c r="H16" s="4">
        <v>750000</v>
      </c>
      <c r="I16" s="1">
        <v>30000</v>
      </c>
      <c r="J16" s="73">
        <v>75000</v>
      </c>
      <c r="K16" s="82">
        <v>25000</v>
      </c>
      <c r="L16" s="82">
        <v>1345490</v>
      </c>
    </row>
    <row r="17" spans="1:13" ht="15" customHeight="1" x14ac:dyDescent="0.2">
      <c r="A17" s="27"/>
      <c r="B17" s="27"/>
      <c r="C17" s="3"/>
      <c r="D17" s="4"/>
      <c r="E17" s="3"/>
      <c r="F17" s="3"/>
      <c r="G17" s="3"/>
      <c r="H17" s="4"/>
    </row>
    <row r="18" spans="1:13" ht="15" customHeight="1" x14ac:dyDescent="0.25">
      <c r="A18" s="107" t="s">
        <v>559</v>
      </c>
      <c r="B18" s="27"/>
      <c r="C18" s="3"/>
      <c r="D18" s="4">
        <f>SUM(D12:D17)</f>
        <v>1123499.05</v>
      </c>
      <c r="E18" s="3"/>
      <c r="F18" s="3">
        <v>1251420</v>
      </c>
      <c r="G18" s="3">
        <v>1264117</v>
      </c>
      <c r="H18" s="4">
        <v>1054142</v>
      </c>
      <c r="I18" s="1">
        <f>SUM(I12:I17)</f>
        <v>130700</v>
      </c>
      <c r="J18" s="73">
        <f>SUM(J12:J17)</f>
        <v>153850</v>
      </c>
      <c r="K18" s="111">
        <f>SUM(K12:K17)</f>
        <v>144358</v>
      </c>
      <c r="L18" s="111">
        <f>SUM(L12:L17)</f>
        <v>1702215</v>
      </c>
    </row>
    <row r="19" spans="1:13" ht="15" customHeight="1" x14ac:dyDescent="0.2">
      <c r="A19" s="109"/>
      <c r="B19" s="27"/>
      <c r="C19" s="3"/>
      <c r="D19" s="3"/>
      <c r="E19" s="3"/>
      <c r="F19" s="3"/>
      <c r="G19" s="3"/>
      <c r="H19" s="4"/>
    </row>
    <row r="20" spans="1:13" ht="15" customHeight="1" x14ac:dyDescent="0.2">
      <c r="A20" s="109"/>
      <c r="B20" s="27"/>
      <c r="C20" s="3"/>
      <c r="D20" s="3"/>
      <c r="E20" s="3"/>
      <c r="F20" s="3"/>
      <c r="G20" s="3"/>
      <c r="H20" s="4"/>
    </row>
    <row r="21" spans="1:13" ht="15" customHeight="1" x14ac:dyDescent="0.2">
      <c r="A21" s="109"/>
      <c r="B21" s="27"/>
      <c r="C21" s="3"/>
      <c r="D21" s="3"/>
      <c r="E21" s="3"/>
      <c r="F21" s="3"/>
      <c r="G21" s="3"/>
      <c r="H21" s="4"/>
    </row>
    <row r="22" spans="1:13" ht="15" customHeight="1" x14ac:dyDescent="0.2">
      <c r="A22" s="109"/>
      <c r="B22" s="27"/>
      <c r="C22" s="3"/>
      <c r="D22" s="3"/>
      <c r="E22" s="3"/>
      <c r="F22" s="3"/>
      <c r="G22" s="3"/>
      <c r="H22" s="4"/>
    </row>
    <row r="23" spans="1:13" ht="15" customHeight="1" x14ac:dyDescent="0.2">
      <c r="A23" s="27"/>
      <c r="B23" s="27"/>
      <c r="C23" s="3"/>
      <c r="D23" s="3"/>
      <c r="E23" s="3"/>
      <c r="F23" s="3"/>
      <c r="G23" s="3"/>
      <c r="H23" s="4"/>
    </row>
    <row r="24" spans="1:13" ht="15" customHeight="1" x14ac:dyDescent="0.2">
      <c r="A24" s="27"/>
      <c r="B24" s="27"/>
      <c r="C24" s="3"/>
      <c r="D24" s="3"/>
      <c r="E24" s="3"/>
      <c r="F24" s="3"/>
      <c r="G24" s="3"/>
      <c r="H24" s="4"/>
    </row>
    <row r="25" spans="1:13" ht="15" customHeight="1" x14ac:dyDescent="0.2">
      <c r="A25" s="27"/>
      <c r="B25" s="27"/>
      <c r="C25" s="3"/>
      <c r="D25" s="3"/>
      <c r="E25" s="3"/>
      <c r="F25" s="3"/>
      <c r="G25" s="3"/>
      <c r="H25" s="4"/>
    </row>
    <row r="26" spans="1:13" ht="15" customHeight="1" x14ac:dyDescent="0.25">
      <c r="A26" s="107" t="s">
        <v>599</v>
      </c>
      <c r="B26" s="27"/>
      <c r="C26" s="3"/>
      <c r="D26" s="3"/>
      <c r="E26" s="3"/>
      <c r="F26" s="3"/>
      <c r="G26" s="3"/>
      <c r="H26" s="4"/>
    </row>
    <row r="27" spans="1:13" ht="15" customHeight="1" x14ac:dyDescent="0.2">
      <c r="A27" s="27"/>
      <c r="B27" s="110"/>
      <c r="C27" s="3"/>
      <c r="D27" s="3">
        <v>116255</v>
      </c>
      <c r="E27" s="3"/>
      <c r="F27" s="3">
        <v>118725</v>
      </c>
      <c r="G27" s="3">
        <v>115725</v>
      </c>
      <c r="H27" s="4">
        <v>119095</v>
      </c>
      <c r="I27" s="1">
        <v>119095</v>
      </c>
    </row>
    <row r="28" spans="1:13" ht="15" customHeight="1" x14ac:dyDescent="0.2">
      <c r="A28" s="199" t="s">
        <v>618</v>
      </c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91"/>
    </row>
    <row r="29" spans="1:13" ht="15" customHeight="1" x14ac:dyDescent="0.2">
      <c r="A29" s="110" t="s">
        <v>655</v>
      </c>
      <c r="B29" s="127" t="s">
        <v>693</v>
      </c>
      <c r="C29" s="91"/>
      <c r="D29" s="91"/>
      <c r="E29" s="91"/>
      <c r="F29" s="91"/>
      <c r="G29" s="91"/>
      <c r="H29" s="91"/>
      <c r="I29" s="91"/>
      <c r="J29" s="91"/>
      <c r="K29" s="91"/>
      <c r="L29" s="82">
        <v>650000</v>
      </c>
    </row>
    <row r="30" spans="1:13" ht="15" customHeight="1" x14ac:dyDescent="0.2">
      <c r="A30" s="110" t="s">
        <v>732</v>
      </c>
      <c r="B30" s="36" t="s">
        <v>733</v>
      </c>
      <c r="C30" s="91"/>
      <c r="D30" s="91"/>
      <c r="E30" s="91"/>
      <c r="F30" s="91"/>
      <c r="G30" s="91"/>
      <c r="H30" s="91"/>
      <c r="I30" s="91"/>
      <c r="J30" s="91"/>
      <c r="K30" s="91"/>
      <c r="L30" s="82">
        <v>25000</v>
      </c>
    </row>
    <row r="31" spans="1:13" ht="15" customHeight="1" x14ac:dyDescent="0.2">
      <c r="A31" s="110" t="s">
        <v>706</v>
      </c>
      <c r="B31" s="110" t="s">
        <v>99</v>
      </c>
      <c r="C31" s="3"/>
      <c r="D31" s="3"/>
      <c r="E31" s="3"/>
      <c r="F31" s="3"/>
      <c r="G31" s="3"/>
      <c r="H31" s="4"/>
      <c r="K31" s="82">
        <v>2500</v>
      </c>
      <c r="L31" s="82">
        <v>2500</v>
      </c>
      <c r="M31">
        <f>SUM(L29:L31)</f>
        <v>677500</v>
      </c>
    </row>
    <row r="32" spans="1:13" ht="15" customHeight="1" x14ac:dyDescent="0.2">
      <c r="A32" s="27"/>
      <c r="B32" s="27"/>
      <c r="C32" s="3"/>
      <c r="D32" s="3"/>
      <c r="E32" s="3"/>
      <c r="F32" s="3"/>
      <c r="G32" s="3"/>
      <c r="H32" s="4"/>
    </row>
    <row r="33" spans="1:12" ht="15" customHeight="1" x14ac:dyDescent="0.2">
      <c r="A33" s="199" t="s">
        <v>517</v>
      </c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91"/>
    </row>
    <row r="34" spans="1:12" ht="15" customHeight="1" x14ac:dyDescent="0.2">
      <c r="A34" s="112" t="s">
        <v>619</v>
      </c>
      <c r="B34" s="27" t="s">
        <v>320</v>
      </c>
      <c r="C34" s="3"/>
      <c r="D34" s="3">
        <v>47237</v>
      </c>
      <c r="E34" s="3"/>
      <c r="F34" s="3">
        <v>2545</v>
      </c>
      <c r="G34" s="3">
        <v>50000</v>
      </c>
      <c r="H34" s="4">
        <v>1597</v>
      </c>
      <c r="I34" s="1">
        <v>1597</v>
      </c>
      <c r="J34" s="73" t="e">
        <f>J37-J27-#REF!-#REF!</f>
        <v>#REF!</v>
      </c>
      <c r="K34" s="82" t="e">
        <f>K37-#REF!-#REF!-K31</f>
        <v>#REF!</v>
      </c>
      <c r="L34" s="82">
        <f>L37-L31-L29-L30</f>
        <v>1024715</v>
      </c>
    </row>
    <row r="35" spans="1:12" ht="15" customHeight="1" x14ac:dyDescent="0.2">
      <c r="A35" s="27"/>
      <c r="B35" s="27"/>
      <c r="C35" s="3"/>
      <c r="D35" s="5"/>
      <c r="E35" s="3"/>
      <c r="F35" s="3"/>
      <c r="G35" s="3"/>
      <c r="H35" s="4"/>
    </row>
    <row r="36" spans="1:12" ht="15" customHeight="1" x14ac:dyDescent="0.2">
      <c r="A36" s="109"/>
      <c r="B36" s="27"/>
      <c r="C36" s="3"/>
      <c r="D36" s="3">
        <f>SUM(D27:D35)</f>
        <v>163492</v>
      </c>
      <c r="E36" s="3"/>
      <c r="F36" s="3">
        <v>1251420</v>
      </c>
      <c r="G36" s="3">
        <f>SUM(G27:G35)</f>
        <v>165725</v>
      </c>
      <c r="H36" s="4"/>
    </row>
    <row r="37" spans="1:12" ht="15" customHeight="1" x14ac:dyDescent="0.25">
      <c r="A37" s="107" t="s">
        <v>610</v>
      </c>
      <c r="B37" s="27"/>
      <c r="C37" s="3"/>
      <c r="D37" s="3"/>
      <c r="E37" s="3"/>
      <c r="F37" s="3"/>
      <c r="G37" s="3"/>
      <c r="H37" s="4"/>
      <c r="I37" s="1">
        <f>SUM(I27:I36)</f>
        <v>120692</v>
      </c>
      <c r="J37" s="73">
        <f>J18</f>
        <v>153850</v>
      </c>
      <c r="K37" s="111">
        <f>K18</f>
        <v>144358</v>
      </c>
      <c r="L37" s="111">
        <f>L18</f>
        <v>1702215</v>
      </c>
    </row>
    <row r="38" spans="1:12" ht="15" customHeight="1" x14ac:dyDescent="0.2">
      <c r="A38" s="110"/>
      <c r="B38" s="110"/>
    </row>
    <row r="39" spans="1:12" ht="15" customHeight="1" x14ac:dyDescent="0.2">
      <c r="A39" s="110"/>
      <c r="B39" s="110"/>
    </row>
    <row r="40" spans="1:12" ht="15" customHeight="1" x14ac:dyDescent="0.2"/>
    <row r="41" spans="1:12" ht="15" customHeight="1" x14ac:dyDescent="0.2"/>
    <row r="42" spans="1:12" ht="15" customHeight="1" x14ac:dyDescent="0.2"/>
  </sheetData>
  <sheetProtection sheet="1" objects="1" scenarios="1"/>
  <phoneticPr fontId="0" type="noConversion"/>
  <printOptions horizontalCentered="1"/>
  <pageMargins left="0.32" right="0.27" top="1.75" bottom="1" header="0.47" footer="0.5"/>
  <pageSetup orientation="portrait" r:id="rId1"/>
  <headerFooter alignWithMargins="0">
    <oddHeader>&amp;C&amp;"Arial,Bold"&amp;14Lafayette County Budget
&amp;"Arial,Regular"&amp;12Courthouse Renovation 
&amp;"Arial,Italic"2020 Fiscal Year</oddHeader>
    <oddFooter>&amp;CPrepared by Steve Land &amp;D&amp;RPage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79"/>
  <sheetViews>
    <sheetView view="pageLayout" topLeftCell="A22" zoomScaleNormal="100" zoomScaleSheetLayoutView="110" workbookViewId="0">
      <selection activeCell="A32" sqref="A32:L32"/>
    </sheetView>
  </sheetViews>
  <sheetFormatPr defaultRowHeight="12.75" customHeight="1" x14ac:dyDescent="0.2"/>
  <cols>
    <col min="1" max="1" width="21.42578125" customWidth="1"/>
    <col min="2" max="2" width="44" customWidth="1"/>
    <col min="3" max="3" width="7.140625" hidden="1" customWidth="1"/>
    <col min="4" max="4" width="0.140625" hidden="1" customWidth="1"/>
    <col min="5" max="7" width="0" hidden="1" customWidth="1"/>
    <col min="8" max="8" width="9.42578125" style="1" hidden="1" customWidth="1"/>
    <col min="9" max="9" width="9.7109375" style="1" hidden="1" customWidth="1"/>
    <col min="10" max="10" width="11.5703125" style="73" hidden="1" customWidth="1"/>
    <col min="11" max="11" width="11.140625" style="1" hidden="1" customWidth="1"/>
    <col min="12" max="12" width="13" style="82" hidden="1" customWidth="1"/>
    <col min="13" max="13" width="13" style="82" customWidth="1"/>
    <col min="14" max="14" width="9.5703125" bestFit="1" customWidth="1"/>
  </cols>
  <sheetData>
    <row r="2" spans="1:14" ht="15" customHeight="1" x14ac:dyDescent="0.2">
      <c r="A2" s="2"/>
      <c r="B2" s="5"/>
      <c r="C2" s="5"/>
      <c r="D2" s="23"/>
      <c r="E2" s="3"/>
      <c r="F2" s="3"/>
      <c r="G2" s="3"/>
      <c r="H2" s="4"/>
    </row>
    <row r="3" spans="1:14" ht="15" customHeight="1" x14ac:dyDescent="0.25">
      <c r="A3" s="90" t="s">
        <v>620</v>
      </c>
      <c r="B3" s="5"/>
      <c r="C3" s="5"/>
      <c r="D3" s="23"/>
      <c r="E3" s="3"/>
      <c r="F3" s="3"/>
      <c r="G3" s="3"/>
      <c r="H3" s="4"/>
      <c r="L3" s="121">
        <v>2006</v>
      </c>
      <c r="M3" s="121"/>
    </row>
    <row r="4" spans="1:14" ht="15" customHeight="1" x14ac:dyDescent="0.2">
      <c r="B4" s="3"/>
      <c r="C4" s="3"/>
      <c r="D4" s="23"/>
      <c r="E4" s="3"/>
      <c r="F4" s="3"/>
      <c r="G4" s="3"/>
      <c r="H4" s="4"/>
    </row>
    <row r="5" spans="1:14" ht="15" customHeight="1" x14ac:dyDescent="0.2">
      <c r="A5" s="199" t="s">
        <v>778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91"/>
    </row>
    <row r="6" spans="1:14" ht="15" customHeight="1" x14ac:dyDescent="0.2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</row>
    <row r="7" spans="1:14" ht="15" customHeight="1" x14ac:dyDescent="0.2">
      <c r="A7" s="5" t="s">
        <v>432</v>
      </c>
      <c r="B7" s="5" t="s">
        <v>433</v>
      </c>
      <c r="C7" s="5"/>
      <c r="D7" s="25">
        <v>25000</v>
      </c>
      <c r="E7" s="3"/>
      <c r="F7" s="3">
        <v>50000</v>
      </c>
      <c r="G7" s="3">
        <v>50000</v>
      </c>
      <c r="H7" s="4">
        <v>50000</v>
      </c>
      <c r="I7" s="1">
        <v>50000</v>
      </c>
      <c r="J7" s="73">
        <v>50000</v>
      </c>
      <c r="K7" s="73">
        <v>50000</v>
      </c>
      <c r="L7" s="82">
        <v>191176</v>
      </c>
      <c r="M7" s="82">
        <v>90909</v>
      </c>
    </row>
    <row r="8" spans="1:14" ht="15" customHeight="1" x14ac:dyDescent="0.2">
      <c r="A8" s="5"/>
      <c r="B8" s="5"/>
      <c r="C8" s="5"/>
      <c r="D8" s="25"/>
      <c r="E8" s="3"/>
      <c r="F8" s="3"/>
      <c r="G8" s="3"/>
      <c r="H8" s="4"/>
      <c r="K8" s="73"/>
    </row>
    <row r="9" spans="1:14" ht="15" customHeight="1" x14ac:dyDescent="0.2">
      <c r="A9" s="5"/>
      <c r="B9" s="5"/>
      <c r="C9" s="5"/>
      <c r="D9" s="25"/>
      <c r="E9" s="3"/>
      <c r="F9" s="3"/>
      <c r="G9" s="3"/>
      <c r="H9" s="4"/>
      <c r="K9" s="73"/>
    </row>
    <row r="10" spans="1:14" ht="15" customHeight="1" x14ac:dyDescent="0.2">
      <c r="A10" s="199" t="s">
        <v>383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91"/>
    </row>
    <row r="11" spans="1:14" ht="15" customHeight="1" x14ac:dyDescent="0.2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</row>
    <row r="12" spans="1:14" ht="15" customHeight="1" x14ac:dyDescent="0.2">
      <c r="A12" s="5" t="s">
        <v>434</v>
      </c>
      <c r="B12" s="5" t="s">
        <v>435</v>
      </c>
      <c r="C12" s="5"/>
      <c r="D12" s="23">
        <v>5000</v>
      </c>
      <c r="E12" s="3"/>
      <c r="F12" s="3">
        <v>10000</v>
      </c>
      <c r="G12" s="3">
        <v>7500</v>
      </c>
      <c r="H12" s="4">
        <v>7500</v>
      </c>
      <c r="I12" s="1">
        <v>7500</v>
      </c>
      <c r="J12" s="73">
        <v>13000</v>
      </c>
      <c r="K12" s="73">
        <v>11257.7</v>
      </c>
      <c r="L12" s="82">
        <v>16000</v>
      </c>
      <c r="M12" s="82">
        <v>10000</v>
      </c>
    </row>
    <row r="13" spans="1:14" ht="15" customHeight="1" x14ac:dyDescent="0.2">
      <c r="A13" s="5" t="s">
        <v>436</v>
      </c>
      <c r="B13" s="5" t="s">
        <v>437</v>
      </c>
      <c r="C13" s="5"/>
      <c r="D13" s="3">
        <v>72000</v>
      </c>
      <c r="E13" s="3"/>
      <c r="F13" s="3">
        <v>38000</v>
      </c>
      <c r="G13" s="3">
        <v>66000</v>
      </c>
      <c r="H13" s="4">
        <v>68000</v>
      </c>
      <c r="I13" s="1">
        <v>71750</v>
      </c>
      <c r="J13" s="73">
        <v>70000</v>
      </c>
      <c r="K13" s="73">
        <v>42786.8</v>
      </c>
      <c r="L13" s="82">
        <v>86000</v>
      </c>
      <c r="M13" s="82">
        <v>81000</v>
      </c>
    </row>
    <row r="14" spans="1:14" ht="15" customHeight="1" x14ac:dyDescent="0.2">
      <c r="A14" s="5" t="s">
        <v>438</v>
      </c>
      <c r="B14" s="5" t="s">
        <v>439</v>
      </c>
      <c r="C14" s="5"/>
      <c r="D14" s="3">
        <v>120000</v>
      </c>
      <c r="E14" s="3"/>
      <c r="F14" s="3">
        <v>6000</v>
      </c>
      <c r="G14" s="3">
        <v>18000</v>
      </c>
      <c r="H14" s="4">
        <v>24000</v>
      </c>
      <c r="I14" s="1">
        <v>24000</v>
      </c>
      <c r="J14" s="73">
        <v>24720</v>
      </c>
      <c r="K14" s="73">
        <v>14420</v>
      </c>
      <c r="L14" s="82">
        <v>24720</v>
      </c>
      <c r="M14" s="82">
        <v>25200</v>
      </c>
    </row>
    <row r="15" spans="1:14" ht="15" customHeight="1" x14ac:dyDescent="0.2">
      <c r="A15" s="5" t="s">
        <v>440</v>
      </c>
      <c r="B15" s="5" t="s">
        <v>441</v>
      </c>
      <c r="C15" s="5"/>
      <c r="D15" s="3"/>
      <c r="E15" s="3"/>
      <c r="F15" s="3"/>
      <c r="G15" s="3"/>
      <c r="H15" s="4"/>
      <c r="J15" s="73">
        <v>2800</v>
      </c>
      <c r="K15" s="73">
        <v>12368.88</v>
      </c>
      <c r="L15" s="82">
        <v>3600</v>
      </c>
      <c r="M15" s="82">
        <v>5000</v>
      </c>
      <c r="N15">
        <f>SUM(M12:M15)</f>
        <v>121200</v>
      </c>
    </row>
    <row r="16" spans="1:14" ht="15" customHeight="1" x14ac:dyDescent="0.2">
      <c r="A16" s="5"/>
      <c r="B16" s="5"/>
      <c r="C16" s="5"/>
      <c r="D16" s="3"/>
      <c r="E16" s="3"/>
      <c r="F16" s="3"/>
      <c r="G16" s="3"/>
      <c r="H16" s="4"/>
      <c r="K16" s="73"/>
    </row>
    <row r="17" spans="1:14" ht="15" customHeight="1" x14ac:dyDescent="0.2">
      <c r="A17" s="5"/>
      <c r="B17" s="5"/>
      <c r="C17" s="5"/>
      <c r="D17" s="3"/>
      <c r="E17" s="3"/>
      <c r="F17" s="3"/>
      <c r="G17" s="3"/>
      <c r="H17" s="4"/>
      <c r="K17" s="73"/>
    </row>
    <row r="18" spans="1:14" ht="15" customHeight="1" x14ac:dyDescent="0.2">
      <c r="A18" s="206" t="s">
        <v>557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91"/>
    </row>
    <row r="19" spans="1:14" ht="15" customHeight="1" x14ac:dyDescent="0.2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</row>
    <row r="20" spans="1:14" ht="15" customHeight="1" x14ac:dyDescent="0.2">
      <c r="A20" s="5" t="s">
        <v>442</v>
      </c>
      <c r="B20" s="5" t="s">
        <v>47</v>
      </c>
      <c r="C20" s="5"/>
      <c r="D20" s="23">
        <v>1000</v>
      </c>
      <c r="E20" s="3"/>
      <c r="F20" s="3">
        <v>1000</v>
      </c>
      <c r="G20" s="3">
        <v>1000</v>
      </c>
      <c r="H20" s="4">
        <v>2000</v>
      </c>
      <c r="I20" s="1">
        <v>2000</v>
      </c>
      <c r="J20" s="73">
        <v>5000</v>
      </c>
      <c r="K20" s="73"/>
      <c r="L20" s="82">
        <v>1000</v>
      </c>
      <c r="M20" s="82">
        <v>1000</v>
      </c>
    </row>
    <row r="21" spans="1:14" ht="15" customHeight="1" x14ac:dyDescent="0.2">
      <c r="A21" s="3" t="s">
        <v>443</v>
      </c>
      <c r="B21" s="3" t="s">
        <v>444</v>
      </c>
      <c r="C21" s="3"/>
      <c r="D21" s="23"/>
      <c r="E21" s="3"/>
      <c r="F21" s="3"/>
      <c r="G21" s="3"/>
      <c r="H21" s="4"/>
      <c r="J21" s="73">
        <v>150000</v>
      </c>
      <c r="K21" s="73">
        <v>153759.85</v>
      </c>
      <c r="L21" s="82">
        <v>185000</v>
      </c>
      <c r="M21" s="82">
        <v>110000</v>
      </c>
    </row>
    <row r="22" spans="1:14" ht="15" customHeight="1" x14ac:dyDescent="0.2">
      <c r="A22" s="3" t="s">
        <v>445</v>
      </c>
      <c r="B22" s="3" t="s">
        <v>50</v>
      </c>
      <c r="C22" s="3"/>
      <c r="D22" s="23"/>
      <c r="E22" s="3"/>
      <c r="F22" s="3"/>
      <c r="G22" s="3"/>
      <c r="H22" s="4"/>
      <c r="J22" s="73">
        <v>1000</v>
      </c>
      <c r="K22" s="73"/>
      <c r="L22" s="82">
        <v>1000</v>
      </c>
      <c r="M22" s="82">
        <v>5000</v>
      </c>
      <c r="N22">
        <f>SUM(M20:M24)</f>
        <v>357000</v>
      </c>
    </row>
    <row r="23" spans="1:14" ht="15" customHeight="1" x14ac:dyDescent="0.2">
      <c r="A23" s="3" t="s">
        <v>674</v>
      </c>
      <c r="B23" s="3" t="s">
        <v>52</v>
      </c>
      <c r="C23" s="3"/>
      <c r="D23" s="23"/>
      <c r="E23" s="3"/>
      <c r="F23" s="3"/>
      <c r="G23" s="3"/>
      <c r="H23" s="4"/>
      <c r="K23" s="73"/>
      <c r="M23" s="82">
        <v>1000</v>
      </c>
    </row>
    <row r="24" spans="1:14" ht="15" customHeight="1" x14ac:dyDescent="0.2">
      <c r="A24" s="125" t="s">
        <v>767</v>
      </c>
      <c r="B24" s="125" t="s">
        <v>683</v>
      </c>
      <c r="C24" s="3"/>
      <c r="D24" s="23"/>
      <c r="E24" s="3"/>
      <c r="F24" s="3"/>
      <c r="G24" s="3"/>
      <c r="H24" s="4"/>
      <c r="K24" s="73"/>
      <c r="M24" s="82">
        <v>240000</v>
      </c>
    </row>
    <row r="25" spans="1:14" ht="15" customHeight="1" x14ac:dyDescent="0.2">
      <c r="A25" s="3"/>
      <c r="B25" s="3"/>
      <c r="C25" s="3"/>
      <c r="D25" s="23"/>
      <c r="E25" s="3"/>
      <c r="F25" s="3"/>
      <c r="G25" s="3"/>
      <c r="H25" s="4"/>
      <c r="K25" s="73"/>
    </row>
    <row r="26" spans="1:14" ht="15" customHeight="1" x14ac:dyDescent="0.2">
      <c r="A26" s="3"/>
      <c r="B26" s="2" t="s">
        <v>330</v>
      </c>
      <c r="C26" s="2"/>
      <c r="D26" s="22">
        <f>SUM(D7:D21)</f>
        <v>223000</v>
      </c>
      <c r="E26" s="11"/>
      <c r="F26" s="11">
        <v>276600</v>
      </c>
      <c r="G26" s="11">
        <v>327100</v>
      </c>
      <c r="H26" s="12">
        <v>360219</v>
      </c>
      <c r="I26" s="12">
        <f>SUM(I7:I21)</f>
        <v>155250</v>
      </c>
      <c r="J26" s="94">
        <f>SUM(J7:J25)</f>
        <v>316520</v>
      </c>
      <c r="K26" s="94">
        <f>SUM(K7:K25)</f>
        <v>284593.23</v>
      </c>
      <c r="L26" s="103">
        <f>SUM(L7:L25)</f>
        <v>508496</v>
      </c>
      <c r="M26" s="103">
        <f>SUM(M7:M25)</f>
        <v>569109</v>
      </c>
    </row>
    <row r="27" spans="1:14" ht="15" customHeight="1" x14ac:dyDescent="0.2">
      <c r="A27" s="3"/>
      <c r="B27" s="3"/>
      <c r="C27" s="3"/>
      <c r="D27" s="23"/>
      <c r="E27" s="3"/>
      <c r="F27" s="3"/>
      <c r="G27" s="3"/>
      <c r="H27" s="4"/>
      <c r="K27" s="73"/>
    </row>
    <row r="28" spans="1:14" ht="15" customHeight="1" x14ac:dyDescent="0.2">
      <c r="A28" s="3"/>
      <c r="B28" s="5" t="s">
        <v>611</v>
      </c>
      <c r="C28" s="5"/>
      <c r="D28" s="23"/>
      <c r="E28" s="3"/>
      <c r="F28" s="3"/>
      <c r="G28" s="3"/>
      <c r="H28" s="4">
        <v>18011</v>
      </c>
      <c r="I28" s="1">
        <f>0.05*I26</f>
        <v>7762.5</v>
      </c>
      <c r="J28" s="73">
        <f>0.05*J26</f>
        <v>15826</v>
      </c>
      <c r="K28" s="73"/>
      <c r="L28" s="82">
        <v>31725</v>
      </c>
      <c r="M28" s="82">
        <f>M26*0.05</f>
        <v>28455.45</v>
      </c>
    </row>
    <row r="29" spans="1:14" ht="15" customHeight="1" x14ac:dyDescent="0.2">
      <c r="A29" s="3"/>
      <c r="B29" s="5"/>
      <c r="C29" s="5">
        <v>0.05</v>
      </c>
      <c r="D29" s="23">
        <f>D26*C29</f>
        <v>11150</v>
      </c>
      <c r="E29" s="3"/>
      <c r="F29" s="3">
        <v>13830</v>
      </c>
      <c r="G29" s="3">
        <v>16355</v>
      </c>
      <c r="H29" s="4"/>
      <c r="K29" s="73"/>
    </row>
    <row r="30" spans="1:14" ht="15" customHeight="1" x14ac:dyDescent="0.2">
      <c r="A30" s="3"/>
      <c r="B30" s="2" t="s">
        <v>61</v>
      </c>
      <c r="C30" s="2">
        <v>0.95</v>
      </c>
      <c r="D30" s="22">
        <f>D26*C30</f>
        <v>211850</v>
      </c>
      <c r="E30" s="11"/>
      <c r="F30" s="11">
        <v>262770</v>
      </c>
      <c r="G30" s="11">
        <v>310745</v>
      </c>
      <c r="H30" s="12">
        <v>342208</v>
      </c>
      <c r="I30" s="12">
        <f>I26-I28</f>
        <v>147487.5</v>
      </c>
      <c r="J30" s="94">
        <f>J26-J28</f>
        <v>300694</v>
      </c>
      <c r="K30" s="94"/>
      <c r="L30" s="103">
        <f>L26-L28</f>
        <v>476771</v>
      </c>
      <c r="M30" s="103">
        <f>M26-M28</f>
        <v>540653.55000000005</v>
      </c>
    </row>
    <row r="31" spans="1:14" ht="15" customHeight="1" x14ac:dyDescent="0.2">
      <c r="A31" s="2"/>
      <c r="B31" s="3"/>
      <c r="C31" s="3"/>
      <c r="D31" s="23"/>
      <c r="E31" s="3"/>
      <c r="F31" s="3"/>
      <c r="G31" s="3"/>
      <c r="H31" s="4"/>
      <c r="K31" s="73"/>
    </row>
    <row r="32" spans="1:14" ht="15" customHeight="1" x14ac:dyDescent="0.2">
      <c r="A32" s="199" t="s">
        <v>428</v>
      </c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91"/>
    </row>
    <row r="33" spans="1:13" ht="15" customHeight="1" x14ac:dyDescent="0.2">
      <c r="A33" s="2"/>
      <c r="B33" s="3"/>
      <c r="C33" s="3"/>
      <c r="D33" s="23"/>
      <c r="E33" s="3"/>
      <c r="F33" s="3"/>
      <c r="G33" s="3"/>
      <c r="H33" s="4"/>
      <c r="K33" s="73"/>
    </row>
    <row r="34" spans="1:13" ht="15" customHeight="1" x14ac:dyDescent="0.2">
      <c r="A34" s="5" t="s">
        <v>446</v>
      </c>
      <c r="B34" s="5" t="s">
        <v>63</v>
      </c>
      <c r="C34" s="5"/>
      <c r="D34" s="23">
        <v>10000</v>
      </c>
      <c r="E34" s="3"/>
      <c r="F34" s="3">
        <v>30000</v>
      </c>
      <c r="G34" s="3">
        <v>80000</v>
      </c>
      <c r="H34" s="4">
        <v>100000</v>
      </c>
      <c r="I34" s="1">
        <v>85000</v>
      </c>
      <c r="J34" s="73">
        <v>70500</v>
      </c>
      <c r="K34" s="73"/>
      <c r="L34" s="83">
        <v>125000</v>
      </c>
      <c r="M34" s="83">
        <v>170000</v>
      </c>
    </row>
    <row r="35" spans="1:13" ht="15" customHeight="1" x14ac:dyDescent="0.2">
      <c r="A35" s="3"/>
      <c r="B35" s="3"/>
      <c r="C35" s="3"/>
      <c r="D35" s="24" t="s">
        <v>447</v>
      </c>
      <c r="E35" s="3"/>
      <c r="F35" s="3"/>
      <c r="G35" s="3"/>
      <c r="H35" s="4"/>
      <c r="K35" s="73"/>
    </row>
    <row r="36" spans="1:13" ht="15" customHeight="1" x14ac:dyDescent="0.2">
      <c r="A36" s="2"/>
      <c r="B36" s="3"/>
      <c r="C36" s="3"/>
      <c r="D36" s="23"/>
      <c r="E36" s="3"/>
      <c r="F36" s="3"/>
      <c r="G36" s="3"/>
      <c r="H36" s="4"/>
      <c r="K36" s="73"/>
    </row>
    <row r="37" spans="1:13" ht="15" customHeight="1" x14ac:dyDescent="0.25">
      <c r="A37" s="90" t="s">
        <v>559</v>
      </c>
      <c r="B37" s="3"/>
      <c r="C37" s="3"/>
      <c r="D37" s="23">
        <f>SUM(D30:D36)</f>
        <v>221850</v>
      </c>
      <c r="E37" s="3"/>
      <c r="F37" s="3">
        <v>292770</v>
      </c>
      <c r="G37" s="3">
        <v>390745</v>
      </c>
      <c r="H37" s="4">
        <v>442208</v>
      </c>
      <c r="I37" s="1">
        <f>SUM(I30:I36)</f>
        <v>232487.5</v>
      </c>
      <c r="J37" s="73">
        <f>SUM(J30:J36)</f>
        <v>371194</v>
      </c>
      <c r="K37" s="73"/>
      <c r="L37" s="111">
        <f>SUM(L30:L36)</f>
        <v>601771</v>
      </c>
      <c r="M37" s="111">
        <f>SUM(M30:M36)</f>
        <v>710653.55</v>
      </c>
    </row>
    <row r="38" spans="1:13" ht="15" customHeight="1" x14ac:dyDescent="0.25">
      <c r="A38" s="90"/>
      <c r="B38" s="3"/>
      <c r="C38" s="3"/>
      <c r="D38" s="23"/>
      <c r="E38" s="3"/>
      <c r="F38" s="3"/>
      <c r="G38" s="3"/>
      <c r="H38" s="4"/>
      <c r="K38" s="73"/>
      <c r="L38" s="102"/>
      <c r="M38" s="102"/>
    </row>
    <row r="39" spans="1:13" ht="15" customHeight="1" x14ac:dyDescent="0.25">
      <c r="A39" s="90"/>
      <c r="B39" s="3"/>
      <c r="C39" s="3"/>
      <c r="D39" s="23"/>
      <c r="E39" s="3"/>
      <c r="F39" s="3"/>
      <c r="G39" s="3"/>
      <c r="H39" s="4"/>
      <c r="K39" s="73"/>
      <c r="L39" s="102"/>
      <c r="M39" s="102"/>
    </row>
    <row r="40" spans="1:13" ht="15" customHeight="1" x14ac:dyDescent="0.25">
      <c r="A40" s="90"/>
      <c r="B40" s="3"/>
      <c r="C40" s="3"/>
      <c r="D40" s="23"/>
      <c r="E40" s="3"/>
      <c r="F40" s="3"/>
      <c r="G40" s="3"/>
      <c r="H40" s="4"/>
      <c r="K40" s="73"/>
      <c r="L40" s="102"/>
      <c r="M40" s="102"/>
    </row>
    <row r="41" spans="1:13" ht="15" customHeight="1" x14ac:dyDescent="0.25">
      <c r="A41" s="90"/>
      <c r="B41" s="3"/>
      <c r="C41" s="3"/>
      <c r="D41" s="23"/>
      <c r="E41" s="3"/>
      <c r="F41" s="3"/>
      <c r="G41" s="3"/>
      <c r="H41" s="4"/>
      <c r="K41" s="73"/>
      <c r="L41" s="102"/>
      <c r="M41" s="102"/>
    </row>
    <row r="42" spans="1:13" ht="15" customHeight="1" x14ac:dyDescent="0.2">
      <c r="A42" s="199" t="s">
        <v>777</v>
      </c>
      <c r="B42" s="199"/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91"/>
    </row>
    <row r="43" spans="1:13" ht="15" customHeight="1" x14ac:dyDescent="0.2">
      <c r="A43" s="2"/>
      <c r="B43" s="3"/>
      <c r="C43" s="3"/>
      <c r="D43" s="23"/>
      <c r="E43" s="3"/>
      <c r="F43" s="3"/>
      <c r="G43" s="3"/>
      <c r="H43" s="4"/>
      <c r="K43" s="73"/>
    </row>
    <row r="44" spans="1:13" ht="15" customHeight="1" x14ac:dyDescent="0.2">
      <c r="A44" s="5" t="s">
        <v>448</v>
      </c>
      <c r="B44" s="5" t="s">
        <v>67</v>
      </c>
      <c r="C44" s="5"/>
      <c r="D44" s="23">
        <v>40080</v>
      </c>
      <c r="E44" s="3"/>
      <c r="F44" s="3">
        <v>48309</v>
      </c>
      <c r="G44" s="3">
        <v>58546</v>
      </c>
      <c r="H44" s="4">
        <v>84783</v>
      </c>
      <c r="I44" s="1">
        <v>83255</v>
      </c>
      <c r="J44" s="73">
        <v>100496</v>
      </c>
      <c r="K44" s="73">
        <v>61176.9</v>
      </c>
      <c r="L44" s="82">
        <v>140000</v>
      </c>
      <c r="M44" s="82">
        <v>96444</v>
      </c>
    </row>
    <row r="45" spans="1:13" ht="15" customHeight="1" x14ac:dyDescent="0.2">
      <c r="A45" s="5" t="s">
        <v>449</v>
      </c>
      <c r="B45" s="5" t="s">
        <v>450</v>
      </c>
      <c r="C45" s="5"/>
      <c r="D45" s="23"/>
      <c r="E45" s="3"/>
      <c r="F45" s="3"/>
      <c r="G45" s="3"/>
      <c r="H45" s="4"/>
      <c r="J45" s="73">
        <v>2700</v>
      </c>
      <c r="K45" s="73">
        <v>427.07</v>
      </c>
      <c r="L45" s="82">
        <v>7500</v>
      </c>
      <c r="M45" s="82">
        <v>4100</v>
      </c>
    </row>
    <row r="46" spans="1:13" ht="15" customHeight="1" x14ac:dyDescent="0.2">
      <c r="A46" s="5" t="s">
        <v>451</v>
      </c>
      <c r="B46" s="5" t="s">
        <v>256</v>
      </c>
      <c r="C46" s="5"/>
      <c r="D46" s="23">
        <v>3200</v>
      </c>
      <c r="E46" s="3"/>
      <c r="F46" s="3">
        <v>3696</v>
      </c>
      <c r="G46" s="3">
        <v>4684</v>
      </c>
      <c r="H46" s="4">
        <v>6783</v>
      </c>
      <c r="I46" s="1">
        <v>6660</v>
      </c>
      <c r="J46" s="73">
        <v>8256</v>
      </c>
      <c r="K46" s="73">
        <v>4472.16</v>
      </c>
      <c r="L46" s="82">
        <v>11284</v>
      </c>
      <c r="M46" s="82">
        <v>7692</v>
      </c>
    </row>
    <row r="47" spans="1:13" ht="15" customHeight="1" x14ac:dyDescent="0.2">
      <c r="A47" s="5" t="s">
        <v>452</v>
      </c>
      <c r="B47" s="5" t="s">
        <v>71</v>
      </c>
      <c r="C47" s="5"/>
      <c r="D47" s="23">
        <v>7250</v>
      </c>
      <c r="E47" s="3"/>
      <c r="F47" s="3">
        <v>7949</v>
      </c>
      <c r="G47" s="3">
        <v>10538</v>
      </c>
      <c r="H47" s="4">
        <v>14778</v>
      </c>
      <c r="I47" s="1">
        <v>14153</v>
      </c>
      <c r="J47" s="73">
        <v>7740</v>
      </c>
      <c r="K47" s="73">
        <v>4502.82</v>
      </c>
      <c r="L47" s="82">
        <v>11800</v>
      </c>
      <c r="M47" s="82">
        <v>8517</v>
      </c>
    </row>
    <row r="48" spans="1:13" ht="15" customHeight="1" x14ac:dyDescent="0.2">
      <c r="A48" s="5" t="s">
        <v>453</v>
      </c>
      <c r="B48" s="5" t="s">
        <v>73</v>
      </c>
      <c r="C48" s="5"/>
      <c r="D48" s="23">
        <v>3000</v>
      </c>
      <c r="E48" s="3"/>
      <c r="F48" s="3">
        <v>3300</v>
      </c>
      <c r="G48" s="3">
        <v>5529</v>
      </c>
      <c r="H48" s="4">
        <v>5529</v>
      </c>
      <c r="I48" s="1">
        <v>6150</v>
      </c>
      <c r="J48" s="73">
        <v>5000</v>
      </c>
      <c r="K48" s="73">
        <v>3035.69</v>
      </c>
      <c r="L48" s="82">
        <v>16600</v>
      </c>
      <c r="M48" s="82">
        <v>13125</v>
      </c>
    </row>
    <row r="49" spans="1:13" ht="15" customHeight="1" x14ac:dyDescent="0.2">
      <c r="A49" s="5" t="s">
        <v>454</v>
      </c>
      <c r="B49" s="5" t="s">
        <v>75</v>
      </c>
      <c r="C49" s="5"/>
      <c r="D49" s="23"/>
      <c r="E49" s="3"/>
      <c r="F49" s="3"/>
      <c r="G49" s="3"/>
      <c r="H49" s="4"/>
      <c r="J49" s="73">
        <v>275</v>
      </c>
      <c r="K49" s="73">
        <v>141.59</v>
      </c>
      <c r="L49" s="82">
        <v>200</v>
      </c>
      <c r="M49" s="82">
        <v>400</v>
      </c>
    </row>
    <row r="50" spans="1:13" ht="15" customHeight="1" x14ac:dyDescent="0.2">
      <c r="A50" s="5" t="s">
        <v>455</v>
      </c>
      <c r="B50" s="5" t="s">
        <v>456</v>
      </c>
      <c r="C50" s="5"/>
      <c r="D50" s="23">
        <v>5000</v>
      </c>
      <c r="E50" s="3"/>
      <c r="F50" s="3">
        <v>5000</v>
      </c>
      <c r="G50" s="3">
        <v>5500</v>
      </c>
      <c r="H50" s="4">
        <v>5500</v>
      </c>
      <c r="I50" s="1">
        <v>5500</v>
      </c>
      <c r="J50" s="73">
        <v>4000</v>
      </c>
      <c r="K50" s="73"/>
      <c r="L50" s="82">
        <v>17360</v>
      </c>
      <c r="M50" s="82">
        <v>4282</v>
      </c>
    </row>
    <row r="51" spans="1:13" ht="15" customHeight="1" x14ac:dyDescent="0.2">
      <c r="A51" s="5" t="s">
        <v>457</v>
      </c>
      <c r="B51" s="5" t="s">
        <v>99</v>
      </c>
      <c r="C51" s="5"/>
      <c r="D51" s="23">
        <v>60000</v>
      </c>
      <c r="E51" s="3"/>
      <c r="F51" s="3">
        <v>60000</v>
      </c>
      <c r="G51" s="3">
        <v>60000</v>
      </c>
      <c r="H51" s="4">
        <v>85200</v>
      </c>
      <c r="I51" s="1">
        <v>89750</v>
      </c>
      <c r="J51" s="73">
        <v>105000</v>
      </c>
      <c r="K51" s="73">
        <v>81523.490000000005</v>
      </c>
      <c r="L51" s="82">
        <v>80000</v>
      </c>
      <c r="M51" s="188">
        <v>7500</v>
      </c>
    </row>
    <row r="52" spans="1:13" ht="15" customHeight="1" x14ac:dyDescent="0.2">
      <c r="A52" s="5" t="s">
        <v>458</v>
      </c>
      <c r="B52" s="5" t="s">
        <v>459</v>
      </c>
      <c r="C52" s="5"/>
      <c r="D52" s="23"/>
      <c r="E52" s="3"/>
      <c r="F52" s="3"/>
      <c r="G52" s="3"/>
      <c r="H52" s="4"/>
      <c r="J52" s="73">
        <v>11776</v>
      </c>
      <c r="K52" s="73"/>
      <c r="L52" s="82">
        <v>18194</v>
      </c>
      <c r="M52" s="82">
        <v>17204</v>
      </c>
    </row>
    <row r="53" spans="1:13" ht="15" customHeight="1" x14ac:dyDescent="0.2">
      <c r="A53" s="5" t="s">
        <v>460</v>
      </c>
      <c r="B53" s="5" t="s">
        <v>82</v>
      </c>
      <c r="C53" s="5"/>
      <c r="D53" s="23">
        <v>500</v>
      </c>
      <c r="E53" s="3"/>
      <c r="F53" s="3">
        <v>500</v>
      </c>
      <c r="G53" s="3">
        <v>500</v>
      </c>
      <c r="H53" s="4">
        <v>1000</v>
      </c>
      <c r="I53" s="1">
        <v>1000</v>
      </c>
      <c r="J53" s="73">
        <v>1600</v>
      </c>
      <c r="K53" s="73">
        <v>950.59</v>
      </c>
      <c r="L53" s="82">
        <v>1800</v>
      </c>
      <c r="M53" s="82">
        <v>3000</v>
      </c>
    </row>
    <row r="54" spans="1:13" ht="15" customHeight="1" x14ac:dyDescent="0.2">
      <c r="A54" s="5" t="s">
        <v>461</v>
      </c>
      <c r="B54" s="5" t="s">
        <v>130</v>
      </c>
      <c r="C54" s="5"/>
      <c r="D54" s="23">
        <v>2500</v>
      </c>
      <c r="E54" s="3"/>
      <c r="F54" s="3">
        <v>2500</v>
      </c>
      <c r="G54" s="3">
        <v>2500</v>
      </c>
      <c r="H54" s="4">
        <v>3500</v>
      </c>
      <c r="I54" s="1">
        <v>3500</v>
      </c>
      <c r="J54" s="73">
        <v>1800</v>
      </c>
      <c r="K54" s="73">
        <v>1165.23</v>
      </c>
      <c r="L54" s="82">
        <v>2000</v>
      </c>
      <c r="M54" s="82">
        <v>5000</v>
      </c>
    </row>
    <row r="55" spans="1:13" ht="15" customHeight="1" x14ac:dyDescent="0.2">
      <c r="A55" s="5" t="s">
        <v>462</v>
      </c>
      <c r="B55" s="5" t="s">
        <v>463</v>
      </c>
      <c r="C55" s="5"/>
      <c r="D55" s="23">
        <v>70500</v>
      </c>
      <c r="E55" s="3"/>
      <c r="F55" s="3">
        <v>72000</v>
      </c>
      <c r="G55" s="3">
        <v>90000</v>
      </c>
      <c r="H55" s="4">
        <v>75000</v>
      </c>
      <c r="I55" s="1">
        <v>85000</v>
      </c>
      <c r="J55" s="73">
        <v>102500</v>
      </c>
      <c r="K55" s="73">
        <v>92017</v>
      </c>
      <c r="L55" s="82">
        <v>145000</v>
      </c>
      <c r="M55" s="82">
        <v>111000</v>
      </c>
    </row>
    <row r="56" spans="1:13" ht="15" customHeight="1" x14ac:dyDescent="0.2">
      <c r="A56" s="5" t="s">
        <v>464</v>
      </c>
      <c r="B56" s="5" t="s">
        <v>465</v>
      </c>
      <c r="C56" s="5"/>
      <c r="D56" s="23"/>
      <c r="E56" s="3"/>
      <c r="F56" s="3"/>
      <c r="G56" s="3"/>
      <c r="H56" s="4"/>
      <c r="J56" s="73">
        <v>7904</v>
      </c>
      <c r="K56" s="73">
        <v>6227.1</v>
      </c>
      <c r="L56" s="82">
        <v>12000</v>
      </c>
      <c r="M56" s="82">
        <v>8000</v>
      </c>
    </row>
    <row r="57" spans="1:13" ht="15" customHeight="1" x14ac:dyDescent="0.2">
      <c r="A57" s="5" t="s">
        <v>466</v>
      </c>
      <c r="B57" s="5" t="s">
        <v>467</v>
      </c>
      <c r="C57" s="5"/>
      <c r="D57" s="23"/>
      <c r="E57" s="3"/>
      <c r="F57" s="3"/>
      <c r="G57" s="3"/>
      <c r="H57" s="4"/>
      <c r="J57" s="73">
        <v>36000</v>
      </c>
      <c r="K57" s="73">
        <v>11395</v>
      </c>
      <c r="L57" s="82">
        <v>35000</v>
      </c>
      <c r="M57" s="82">
        <v>15000</v>
      </c>
    </row>
    <row r="58" spans="1:13" ht="15" customHeight="1" x14ac:dyDescent="0.2">
      <c r="A58" s="5" t="s">
        <v>468</v>
      </c>
      <c r="B58" s="5" t="s">
        <v>147</v>
      </c>
      <c r="C58" s="5"/>
      <c r="D58" s="23">
        <v>7500</v>
      </c>
      <c r="E58" s="3"/>
      <c r="F58" s="3">
        <v>7500</v>
      </c>
      <c r="G58" s="3">
        <v>8250</v>
      </c>
      <c r="H58" s="4">
        <v>8250</v>
      </c>
      <c r="I58" s="1">
        <v>8250</v>
      </c>
      <c r="J58" s="73">
        <v>2500</v>
      </c>
      <c r="K58" s="73"/>
      <c r="L58" s="82">
        <v>2615</v>
      </c>
      <c r="M58" s="82">
        <v>1077</v>
      </c>
    </row>
    <row r="59" spans="1:13" ht="15" customHeight="1" x14ac:dyDescent="0.2">
      <c r="A59" s="5" t="s">
        <v>469</v>
      </c>
      <c r="B59" s="5" t="s">
        <v>85</v>
      </c>
      <c r="C59" s="5"/>
      <c r="D59" s="23">
        <v>10000</v>
      </c>
      <c r="E59" s="3"/>
      <c r="F59" s="3">
        <v>22500</v>
      </c>
      <c r="G59" s="3">
        <v>22500</v>
      </c>
      <c r="H59" s="4">
        <v>10000</v>
      </c>
      <c r="I59" s="1">
        <v>10000</v>
      </c>
      <c r="J59" s="73">
        <v>1000</v>
      </c>
      <c r="K59" s="73">
        <v>734.61</v>
      </c>
      <c r="L59" s="82">
        <v>5500</v>
      </c>
      <c r="M59" s="82">
        <v>2500</v>
      </c>
    </row>
    <row r="60" spans="1:13" ht="15" customHeight="1" x14ac:dyDescent="0.2">
      <c r="A60" s="5" t="s">
        <v>470</v>
      </c>
      <c r="B60" s="5" t="s">
        <v>150</v>
      </c>
      <c r="C60" s="5"/>
      <c r="D60" s="23"/>
      <c r="E60" s="3"/>
      <c r="F60" s="3"/>
      <c r="G60" s="3"/>
      <c r="H60" s="4"/>
      <c r="J60" s="73">
        <v>4000</v>
      </c>
      <c r="K60" s="73">
        <v>10074.14</v>
      </c>
      <c r="L60" s="82">
        <v>33000</v>
      </c>
      <c r="M60" s="82">
        <v>45000</v>
      </c>
    </row>
    <row r="61" spans="1:13" ht="15" customHeight="1" x14ac:dyDescent="0.2">
      <c r="A61" s="5" t="s">
        <v>471</v>
      </c>
      <c r="B61" s="5" t="s">
        <v>52</v>
      </c>
      <c r="C61" s="5"/>
      <c r="D61" s="23"/>
      <c r="E61" s="3"/>
      <c r="F61" s="3"/>
      <c r="G61" s="3"/>
      <c r="H61" s="4"/>
      <c r="J61" s="73">
        <v>500</v>
      </c>
      <c r="K61" s="73">
        <v>1108.47</v>
      </c>
      <c r="L61" s="82">
        <v>3500</v>
      </c>
      <c r="M61" s="82">
        <v>3000</v>
      </c>
    </row>
    <row r="62" spans="1:13" ht="15" customHeight="1" x14ac:dyDescent="0.2">
      <c r="A62" s="5" t="s">
        <v>472</v>
      </c>
      <c r="B62" s="5" t="s">
        <v>473</v>
      </c>
      <c r="C62" s="5"/>
      <c r="D62" s="23"/>
      <c r="E62" s="3"/>
      <c r="F62" s="3"/>
      <c r="G62" s="3"/>
      <c r="H62" s="4"/>
      <c r="J62" s="73">
        <v>17424</v>
      </c>
      <c r="K62" s="73">
        <v>491.01</v>
      </c>
      <c r="L62" s="82">
        <v>6000</v>
      </c>
      <c r="M62" s="82">
        <v>3000</v>
      </c>
    </row>
    <row r="63" spans="1:13" ht="15" customHeight="1" x14ac:dyDescent="0.2">
      <c r="A63" s="5" t="s">
        <v>474</v>
      </c>
      <c r="B63" s="5" t="s">
        <v>89</v>
      </c>
      <c r="C63" s="5"/>
      <c r="D63" s="23">
        <v>2000</v>
      </c>
      <c r="E63" s="3"/>
      <c r="F63" s="3">
        <v>2000</v>
      </c>
      <c r="G63" s="3">
        <v>2500</v>
      </c>
      <c r="H63" s="4">
        <v>2500</v>
      </c>
      <c r="I63" s="1">
        <v>2500</v>
      </c>
      <c r="J63" s="73">
        <v>1000</v>
      </c>
      <c r="K63" s="73"/>
      <c r="L63" s="82">
        <v>100</v>
      </c>
      <c r="M63" s="82">
        <v>500</v>
      </c>
    </row>
    <row r="64" spans="1:13" ht="15" customHeight="1" x14ac:dyDescent="0.2">
      <c r="A64" s="5" t="s">
        <v>475</v>
      </c>
      <c r="B64" s="5" t="s">
        <v>90</v>
      </c>
      <c r="C64" s="5"/>
      <c r="D64" s="23">
        <v>15000</v>
      </c>
      <c r="E64" s="3"/>
      <c r="F64" s="3">
        <v>18000</v>
      </c>
      <c r="G64" s="3">
        <v>21000</v>
      </c>
      <c r="H64" s="4">
        <v>31000</v>
      </c>
      <c r="I64" s="1">
        <v>24000</v>
      </c>
      <c r="J64" s="73">
        <v>1000</v>
      </c>
      <c r="K64" s="73">
        <v>730.51</v>
      </c>
      <c r="L64" s="82">
        <v>1600</v>
      </c>
      <c r="M64" s="82">
        <v>1000</v>
      </c>
    </row>
    <row r="65" spans="1:14" ht="15" customHeight="1" x14ac:dyDescent="0.2">
      <c r="A65" s="5" t="s">
        <v>476</v>
      </c>
      <c r="B65" s="5" t="s">
        <v>153</v>
      </c>
      <c r="C65" s="5"/>
      <c r="D65" s="23"/>
      <c r="E65" s="3"/>
      <c r="F65" s="3"/>
      <c r="G65" s="3"/>
      <c r="H65" s="4"/>
      <c r="I65" s="1">
        <v>13000</v>
      </c>
      <c r="J65" s="73">
        <v>15000</v>
      </c>
      <c r="K65" s="73">
        <v>6593.87</v>
      </c>
      <c r="L65" s="82">
        <v>28000</v>
      </c>
      <c r="M65" s="82">
        <v>37000</v>
      </c>
    </row>
    <row r="66" spans="1:14" ht="15" customHeight="1" x14ac:dyDescent="0.2">
      <c r="A66" s="36" t="s">
        <v>697</v>
      </c>
      <c r="B66" s="36" t="s">
        <v>91</v>
      </c>
      <c r="C66" s="5"/>
      <c r="D66" s="23"/>
      <c r="E66" s="3"/>
      <c r="F66" s="3"/>
      <c r="G66" s="3"/>
      <c r="H66" s="4"/>
      <c r="K66" s="73"/>
      <c r="M66" s="188">
        <v>311000</v>
      </c>
    </row>
    <row r="67" spans="1:14" ht="15" customHeight="1" x14ac:dyDescent="0.2">
      <c r="A67" s="3"/>
      <c r="B67" s="5"/>
      <c r="C67" s="5"/>
      <c r="D67" s="23"/>
      <c r="E67" s="3"/>
      <c r="F67" s="3"/>
      <c r="G67" s="3"/>
      <c r="H67" s="4"/>
      <c r="K67" s="73"/>
    </row>
    <row r="68" spans="1:14" ht="15" customHeight="1" x14ac:dyDescent="0.25">
      <c r="A68" s="98" t="s">
        <v>431</v>
      </c>
      <c r="C68" s="5"/>
      <c r="D68" s="23">
        <f>SUM(D44:D67)</f>
        <v>226530</v>
      </c>
      <c r="E68" s="3"/>
      <c r="F68" s="3">
        <v>278564</v>
      </c>
      <c r="G68" s="3">
        <f>SUM(G44:G67)</f>
        <v>292047</v>
      </c>
      <c r="H68" s="4">
        <v>417263</v>
      </c>
      <c r="I68" s="1">
        <f>SUM(I44:I67)</f>
        <v>352718</v>
      </c>
      <c r="J68" s="73">
        <f>SUM(J44:J67)</f>
        <v>437471</v>
      </c>
      <c r="K68" s="73">
        <f>SUM(K44:K67)</f>
        <v>286767.25</v>
      </c>
      <c r="L68" s="104">
        <f>SUM(L44:L67)</f>
        <v>579053</v>
      </c>
      <c r="M68" s="104">
        <f>SUM(M44:M67)</f>
        <v>705341</v>
      </c>
    </row>
    <row r="69" spans="1:14" ht="15" customHeight="1" x14ac:dyDescent="0.2">
      <c r="A69" s="3"/>
      <c r="B69" s="5"/>
      <c r="C69" s="5"/>
      <c r="D69" s="23"/>
      <c r="E69" s="3"/>
      <c r="F69" s="3"/>
      <c r="G69" s="3"/>
      <c r="H69" s="4"/>
      <c r="K69" s="73"/>
    </row>
    <row r="70" spans="1:14" ht="15" customHeight="1" x14ac:dyDescent="0.2">
      <c r="A70" s="3"/>
      <c r="B70" s="5"/>
      <c r="C70" s="5"/>
      <c r="D70" s="23"/>
      <c r="E70" s="3"/>
      <c r="F70" s="3"/>
      <c r="G70" s="3"/>
      <c r="H70" s="4"/>
      <c r="K70" s="73"/>
      <c r="N70" s="1">
        <f>M68</f>
        <v>705341</v>
      </c>
    </row>
    <row r="71" spans="1:14" ht="15" customHeight="1" x14ac:dyDescent="0.2">
      <c r="A71" s="199" t="s">
        <v>517</v>
      </c>
      <c r="B71" s="199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91"/>
    </row>
    <row r="72" spans="1:14" ht="15" customHeight="1" x14ac:dyDescent="0.2">
      <c r="A72" s="5" t="s">
        <v>477</v>
      </c>
      <c r="B72" s="5" t="s">
        <v>320</v>
      </c>
      <c r="C72" s="5"/>
      <c r="D72" s="23">
        <v>5120</v>
      </c>
      <c r="E72" s="3"/>
      <c r="F72" s="3">
        <v>14206</v>
      </c>
      <c r="G72" s="3">
        <v>38752</v>
      </c>
      <c r="H72" s="4">
        <v>24945</v>
      </c>
      <c r="I72" s="1">
        <f>I76-I68</f>
        <v>-120230.5</v>
      </c>
      <c r="J72" s="73">
        <f>J76-J68</f>
        <v>-66277</v>
      </c>
      <c r="K72" s="73"/>
      <c r="L72" s="83">
        <f>L76-L68-L73</f>
        <v>-32282</v>
      </c>
      <c r="M72" s="83">
        <f>M76-M68-M73</f>
        <v>3812.5500000000466</v>
      </c>
    </row>
    <row r="73" spans="1:14" ht="15" customHeight="1" x14ac:dyDescent="0.2">
      <c r="A73" s="5" t="s">
        <v>596</v>
      </c>
      <c r="B73" s="5" t="s">
        <v>321</v>
      </c>
      <c r="C73" s="5"/>
      <c r="D73" s="23"/>
      <c r="E73" s="3"/>
      <c r="F73" s="3"/>
      <c r="G73" s="3"/>
      <c r="H73" s="4"/>
      <c r="K73" s="73"/>
      <c r="L73" s="83">
        <v>55000</v>
      </c>
      <c r="M73" s="83">
        <v>1500</v>
      </c>
    </row>
    <row r="74" spans="1:14" ht="15" customHeight="1" x14ac:dyDescent="0.2">
      <c r="A74" s="5"/>
      <c r="B74" s="5"/>
      <c r="C74" s="5"/>
      <c r="D74" s="23"/>
      <c r="E74" s="3"/>
      <c r="F74" s="3"/>
      <c r="G74" s="3"/>
      <c r="H74" s="4"/>
      <c r="K74" s="73"/>
      <c r="L74" s="83"/>
      <c r="M74" s="83"/>
    </row>
    <row r="75" spans="1:14" ht="15" customHeight="1" x14ac:dyDescent="0.2">
      <c r="B75" s="3"/>
      <c r="C75" s="3"/>
      <c r="D75" s="23"/>
      <c r="E75" s="3"/>
      <c r="F75" s="3"/>
      <c r="G75" s="3"/>
      <c r="H75" s="4"/>
      <c r="K75" s="73"/>
    </row>
    <row r="76" spans="1:14" ht="15" customHeight="1" x14ac:dyDescent="0.25">
      <c r="A76" s="90" t="s">
        <v>612</v>
      </c>
      <c r="B76" s="3"/>
      <c r="C76" s="3"/>
      <c r="D76" s="23">
        <f>SUM(D68:D75)</f>
        <v>231650</v>
      </c>
      <c r="E76" s="3"/>
      <c r="F76" s="3">
        <v>292770</v>
      </c>
      <c r="G76" s="3">
        <v>390745</v>
      </c>
      <c r="H76" s="4">
        <v>442208</v>
      </c>
      <c r="I76" s="1">
        <f>I37</f>
        <v>232487.5</v>
      </c>
      <c r="J76" s="73">
        <f>J37</f>
        <v>371194</v>
      </c>
      <c r="K76" s="73"/>
      <c r="L76" s="111">
        <f>L37</f>
        <v>601771</v>
      </c>
      <c r="M76" s="111">
        <f>M37</f>
        <v>710653.55</v>
      </c>
    </row>
    <row r="77" spans="1:14" ht="15" customHeight="1" x14ac:dyDescent="0.2"/>
    <row r="78" spans="1:14" ht="15" customHeight="1" x14ac:dyDescent="0.2"/>
    <row r="79" spans="1:14" ht="15" customHeight="1" x14ac:dyDescent="0.2"/>
  </sheetData>
  <sheetProtection sheet="1" objects="1" scenarios="1"/>
  <phoneticPr fontId="0" type="noConversion"/>
  <printOptions horizontalCentered="1"/>
  <pageMargins left="0.56000000000000005" right="0.75" top="1.75" bottom="1" header="0.25" footer="0.25"/>
  <pageSetup orientation="portrait" r:id="rId1"/>
  <headerFooter alignWithMargins="0">
    <oddHeader>&amp;C&amp;"Arial,Bold"&amp;14Lafayette County Budget
&amp;"Arial,Regular"&amp;12Solid Waste Fund
&amp;"Arial,Italic"2020 Fiscal Year</oddHeader>
    <oddFooter>&amp;CPrepared by Steve Land &amp;D&amp;RPage &amp;P</oddFooter>
  </headerFooter>
  <rowBreaks count="1" manualBreakCount="1">
    <brk id="39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1"/>
  <sheetViews>
    <sheetView view="pageLayout" topLeftCell="A15" zoomScaleNormal="100" zoomScaleSheetLayoutView="100" workbookViewId="0">
      <selection activeCell="J32" sqref="J32"/>
    </sheetView>
  </sheetViews>
  <sheetFormatPr defaultRowHeight="12.75" x14ac:dyDescent="0.2"/>
  <cols>
    <col min="1" max="1" width="19.5703125" customWidth="1"/>
    <col min="2" max="2" width="27.140625" customWidth="1"/>
    <col min="3" max="3" width="0" hidden="1" customWidth="1"/>
    <col min="4" max="4" width="35.140625" customWidth="1"/>
    <col min="5" max="7" width="0" hidden="1" customWidth="1"/>
    <col min="8" max="8" width="0" style="1" hidden="1" customWidth="1"/>
    <col min="9" max="9" width="9.140625" style="1" hidden="1" customWidth="1"/>
    <col min="10" max="10" width="13.7109375" style="73" customWidth="1"/>
    <col min="11" max="11" width="9.140625" style="1"/>
  </cols>
  <sheetData>
    <row r="1" spans="1:11" ht="15" customHeight="1" x14ac:dyDescent="0.25">
      <c r="A1" s="107" t="s">
        <v>620</v>
      </c>
      <c r="B1" s="3"/>
      <c r="C1" s="3"/>
      <c r="D1" s="3"/>
      <c r="E1" s="3">
        <v>1994</v>
      </c>
      <c r="F1" s="3">
        <v>1995</v>
      </c>
      <c r="G1" s="11">
        <v>1996</v>
      </c>
      <c r="H1" s="10">
        <v>1997</v>
      </c>
      <c r="I1" s="8">
        <v>1998</v>
      </c>
      <c r="J1" s="74"/>
    </row>
    <row r="2" spans="1:11" ht="15" customHeight="1" x14ac:dyDescent="0.25">
      <c r="A2" s="107"/>
      <c r="B2" s="3"/>
      <c r="C2" s="3"/>
      <c r="D2" s="3"/>
      <c r="E2" s="3"/>
      <c r="F2" s="3"/>
      <c r="G2" s="11"/>
      <c r="H2" s="10"/>
      <c r="I2" s="8"/>
      <c r="J2" s="74"/>
    </row>
    <row r="3" spans="1:11" ht="15" customHeight="1" x14ac:dyDescent="0.2">
      <c r="A3" s="199" t="s">
        <v>621</v>
      </c>
      <c r="B3" s="199"/>
      <c r="C3" s="199"/>
      <c r="D3" s="199"/>
      <c r="E3" s="199"/>
      <c r="F3" s="199"/>
      <c r="G3" s="199"/>
      <c r="H3" s="199"/>
      <c r="I3" s="199"/>
      <c r="J3" s="199"/>
    </row>
    <row r="4" spans="1:11" ht="15" customHeight="1" x14ac:dyDescent="0.2">
      <c r="A4" s="3"/>
      <c r="B4" s="3"/>
      <c r="C4" s="3"/>
      <c r="D4" s="3"/>
      <c r="E4" s="3"/>
      <c r="F4" s="3"/>
      <c r="G4" s="3"/>
      <c r="H4" s="4"/>
    </row>
    <row r="5" spans="1:11" ht="15" customHeight="1" x14ac:dyDescent="0.2">
      <c r="A5" s="3" t="s">
        <v>624</v>
      </c>
      <c r="B5" s="3" t="s">
        <v>479</v>
      </c>
      <c r="C5" s="3"/>
      <c r="E5" s="3">
        <v>250000</v>
      </c>
      <c r="F5" s="3">
        <v>250000</v>
      </c>
      <c r="G5" s="3">
        <v>250000</v>
      </c>
      <c r="H5" s="4">
        <v>250000</v>
      </c>
      <c r="I5" s="1">
        <v>350000</v>
      </c>
      <c r="J5" s="73">
        <v>350000</v>
      </c>
    </row>
    <row r="6" spans="1:11" ht="15" customHeight="1" x14ac:dyDescent="0.2">
      <c r="A6" s="3" t="s">
        <v>327</v>
      </c>
      <c r="B6" s="3" t="s">
        <v>328</v>
      </c>
      <c r="C6" s="3"/>
      <c r="D6" s="3"/>
      <c r="E6" s="3"/>
      <c r="F6" s="3"/>
      <c r="G6" s="3"/>
      <c r="H6" s="4"/>
      <c r="J6" s="73">
        <v>500</v>
      </c>
    </row>
    <row r="7" spans="1:11" ht="15" customHeight="1" x14ac:dyDescent="0.2">
      <c r="A7" s="125" t="s">
        <v>751</v>
      </c>
      <c r="B7" s="125" t="s">
        <v>752</v>
      </c>
      <c r="C7" s="3"/>
      <c r="D7" s="3"/>
      <c r="E7" s="3"/>
      <c r="F7" s="3"/>
      <c r="G7" s="3"/>
      <c r="H7" s="4"/>
      <c r="J7" s="73">
        <v>10000</v>
      </c>
    </row>
    <row r="8" spans="1:11" ht="15" customHeight="1" x14ac:dyDescent="0.2">
      <c r="A8" s="109"/>
      <c r="B8" s="27"/>
      <c r="C8" s="27"/>
      <c r="D8" s="27"/>
      <c r="E8" s="3"/>
      <c r="F8" s="3"/>
      <c r="G8" s="3"/>
      <c r="H8" s="4"/>
    </row>
    <row r="9" spans="1:11" ht="15" customHeight="1" x14ac:dyDescent="0.2">
      <c r="B9" s="109" t="s">
        <v>59</v>
      </c>
      <c r="C9" s="27"/>
      <c r="D9" s="27"/>
      <c r="E9" s="3">
        <v>250000</v>
      </c>
      <c r="F9" s="3">
        <v>250000</v>
      </c>
      <c r="G9" s="3">
        <v>250000</v>
      </c>
      <c r="H9" s="4">
        <v>250000</v>
      </c>
      <c r="I9" s="1">
        <f>SUM(I5:I8)</f>
        <v>350000</v>
      </c>
      <c r="J9" s="94">
        <f>SUM(J5:J8)</f>
        <v>360500</v>
      </c>
    </row>
    <row r="10" spans="1:11" s="3" customFormat="1" ht="15" customHeight="1" x14ac:dyDescent="0.2">
      <c r="B10" s="27" t="s">
        <v>604</v>
      </c>
      <c r="C10" s="27"/>
      <c r="D10" s="27"/>
      <c r="E10" s="3" t="e">
        <f>E5*#REF!</f>
        <v>#REF!</v>
      </c>
      <c r="F10" s="3">
        <v>12500</v>
      </c>
      <c r="G10" s="3">
        <v>12500</v>
      </c>
      <c r="H10" s="4">
        <v>12500</v>
      </c>
      <c r="I10" s="4">
        <f>0.05*I9</f>
        <v>17500</v>
      </c>
      <c r="J10" s="71">
        <f>J9*0.05</f>
        <v>18025</v>
      </c>
      <c r="K10" s="4"/>
    </row>
    <row r="11" spans="1:11" ht="15" customHeight="1" x14ac:dyDescent="0.2">
      <c r="B11" s="109" t="s">
        <v>61</v>
      </c>
      <c r="C11" s="27"/>
      <c r="D11" s="27"/>
      <c r="E11" s="3" t="e">
        <f>E9*#REF!</f>
        <v>#REF!</v>
      </c>
      <c r="F11" s="3">
        <v>237500</v>
      </c>
      <c r="G11" s="3">
        <v>237500</v>
      </c>
      <c r="H11" s="4">
        <v>237500</v>
      </c>
      <c r="I11" s="1">
        <f>I9-I10</f>
        <v>332500</v>
      </c>
      <c r="J11" s="94">
        <f>J9-J10</f>
        <v>342475</v>
      </c>
    </row>
    <row r="12" spans="1:11" ht="15" customHeight="1" x14ac:dyDescent="0.2">
      <c r="A12" s="109"/>
      <c r="B12" s="27"/>
      <c r="C12" s="27"/>
      <c r="D12" s="27"/>
      <c r="E12" s="3"/>
      <c r="F12" s="3"/>
      <c r="G12" s="3"/>
      <c r="H12" s="4"/>
      <c r="J12" s="94"/>
    </row>
    <row r="13" spans="1:11" ht="15" customHeight="1" x14ac:dyDescent="0.2">
      <c r="A13" s="109"/>
      <c r="B13" s="27"/>
      <c r="C13" s="27"/>
      <c r="D13" s="27"/>
      <c r="E13" s="3"/>
      <c r="F13" s="3"/>
      <c r="G13" s="3"/>
      <c r="H13" s="4"/>
      <c r="J13" s="94"/>
    </row>
    <row r="14" spans="1:11" ht="15" customHeight="1" x14ac:dyDescent="0.2">
      <c r="A14" s="199" t="s">
        <v>428</v>
      </c>
      <c r="B14" s="199"/>
      <c r="C14" s="199"/>
      <c r="D14" s="199"/>
      <c r="E14" s="199"/>
      <c r="F14" s="199"/>
      <c r="G14" s="199"/>
      <c r="H14" s="199"/>
      <c r="I14" s="199"/>
      <c r="J14" s="199"/>
    </row>
    <row r="15" spans="1:11" ht="15" customHeight="1" x14ac:dyDescent="0.2">
      <c r="A15" s="27"/>
      <c r="B15" s="27"/>
      <c r="C15" s="27"/>
      <c r="D15" s="27"/>
      <c r="E15" s="3"/>
      <c r="F15" s="3"/>
      <c r="G15" s="3"/>
      <c r="H15" s="4"/>
    </row>
    <row r="16" spans="1:11" ht="15" customHeight="1" x14ac:dyDescent="0.2">
      <c r="A16" s="27" t="s">
        <v>613</v>
      </c>
      <c r="B16" s="27" t="s">
        <v>63</v>
      </c>
      <c r="C16" s="27"/>
      <c r="D16" s="27"/>
      <c r="E16" s="3">
        <v>180000</v>
      </c>
      <c r="F16" s="3">
        <v>275000</v>
      </c>
      <c r="G16" s="3">
        <v>275000</v>
      </c>
      <c r="H16" s="4">
        <v>175000</v>
      </c>
      <c r="I16" s="1">
        <v>25000</v>
      </c>
      <c r="J16" s="73">
        <v>125000</v>
      </c>
    </row>
    <row r="17" spans="1:11" ht="15" customHeight="1" x14ac:dyDescent="0.2">
      <c r="A17" s="27"/>
      <c r="B17" s="27"/>
      <c r="C17" s="27"/>
      <c r="D17" s="27"/>
      <c r="E17" s="3"/>
      <c r="F17" s="3"/>
      <c r="G17" s="3"/>
      <c r="H17" s="4"/>
    </row>
    <row r="18" spans="1:11" ht="15" customHeight="1" x14ac:dyDescent="0.25">
      <c r="A18" s="107" t="s">
        <v>559</v>
      </c>
      <c r="B18" s="27"/>
      <c r="C18" s="27"/>
      <c r="D18" s="27"/>
      <c r="E18" s="3" t="e">
        <f>SUM(E11:E17)</f>
        <v>#REF!</v>
      </c>
      <c r="F18" s="3">
        <v>512500</v>
      </c>
      <c r="G18" s="3">
        <v>512500</v>
      </c>
      <c r="H18" s="4">
        <v>412500</v>
      </c>
      <c r="I18" s="1">
        <f>SUM(I11:I17)</f>
        <v>357500</v>
      </c>
      <c r="J18" s="97">
        <f>SUM(J11:J17)</f>
        <v>467475</v>
      </c>
    </row>
    <row r="19" spans="1:11" ht="15" customHeight="1" x14ac:dyDescent="0.2">
      <c r="A19" s="109"/>
      <c r="B19" s="27"/>
      <c r="C19" s="27"/>
      <c r="D19" s="27"/>
      <c r="E19" s="3"/>
      <c r="F19" s="3"/>
      <c r="G19" s="3"/>
      <c r="H19" s="4"/>
    </row>
    <row r="20" spans="1:11" ht="15" customHeight="1" x14ac:dyDescent="0.2">
      <c r="A20" s="109"/>
      <c r="B20" s="27"/>
      <c r="C20" s="27"/>
      <c r="D20" s="27"/>
      <c r="E20" s="3"/>
      <c r="F20" s="3"/>
      <c r="G20" s="3"/>
      <c r="H20" s="4"/>
    </row>
    <row r="21" spans="1:11" ht="15" customHeight="1" x14ac:dyDescent="0.2">
      <c r="A21" s="27"/>
      <c r="B21" s="27"/>
      <c r="C21" s="27"/>
      <c r="D21" s="27"/>
      <c r="E21" s="3"/>
      <c r="F21" s="3"/>
      <c r="G21" s="3"/>
      <c r="H21" s="4"/>
    </row>
    <row r="22" spans="1:11" ht="15" customHeight="1" x14ac:dyDescent="0.2">
      <c r="A22" s="27"/>
      <c r="B22" s="27"/>
      <c r="C22" s="27"/>
      <c r="D22" s="27"/>
      <c r="E22" s="3"/>
      <c r="F22" s="3"/>
      <c r="G22" s="3"/>
      <c r="H22" s="4"/>
    </row>
    <row r="23" spans="1:11" ht="15" customHeight="1" x14ac:dyDescent="0.25">
      <c r="A23" s="107" t="s">
        <v>599</v>
      </c>
      <c r="B23" s="27"/>
      <c r="C23" s="27"/>
      <c r="D23" s="27"/>
      <c r="E23" s="3"/>
      <c r="F23" s="3"/>
      <c r="G23" s="3"/>
      <c r="H23" s="4"/>
    </row>
    <row r="24" spans="1:11" ht="15" customHeight="1" x14ac:dyDescent="0.25">
      <c r="A24" s="107"/>
      <c r="B24" s="27"/>
      <c r="C24" s="27"/>
      <c r="D24" s="27"/>
      <c r="E24" s="3"/>
      <c r="F24" s="3"/>
      <c r="G24" s="3"/>
      <c r="H24" s="4"/>
    </row>
    <row r="25" spans="1:11" ht="15" customHeight="1" x14ac:dyDescent="0.2">
      <c r="A25" s="199" t="s">
        <v>600</v>
      </c>
      <c r="B25" s="199"/>
      <c r="C25" s="199"/>
      <c r="D25" s="199"/>
      <c r="E25" s="199"/>
      <c r="F25" s="199"/>
      <c r="G25" s="199"/>
      <c r="H25" s="199"/>
      <c r="I25" s="199"/>
      <c r="J25" s="199"/>
    </row>
    <row r="26" spans="1:11" ht="15" customHeight="1" x14ac:dyDescent="0.2">
      <c r="A26" s="27"/>
      <c r="B26" s="27"/>
      <c r="C26" s="27"/>
      <c r="D26" s="27"/>
      <c r="E26" s="3"/>
      <c r="F26" s="3"/>
      <c r="G26" s="3"/>
      <c r="H26" s="4"/>
    </row>
    <row r="27" spans="1:11" ht="15" customHeight="1" x14ac:dyDescent="0.2">
      <c r="A27" s="127" t="s">
        <v>753</v>
      </c>
      <c r="B27" s="27" t="s">
        <v>625</v>
      </c>
      <c r="C27" s="27"/>
      <c r="E27" s="3">
        <v>12500</v>
      </c>
      <c r="F27" s="3">
        <v>12500</v>
      </c>
      <c r="G27" s="3">
        <v>12500</v>
      </c>
      <c r="H27" s="4">
        <v>12500</v>
      </c>
      <c r="I27" s="1">
        <v>17500</v>
      </c>
      <c r="J27" s="73">
        <v>17500</v>
      </c>
    </row>
    <row r="28" spans="1:11" ht="15" customHeight="1" x14ac:dyDescent="0.2">
      <c r="A28" s="127" t="s">
        <v>623</v>
      </c>
      <c r="B28" s="27" t="s">
        <v>626</v>
      </c>
      <c r="C28" s="27"/>
      <c r="E28" s="3">
        <v>367500</v>
      </c>
      <c r="F28" s="3">
        <v>387500</v>
      </c>
      <c r="G28" s="3">
        <v>387500</v>
      </c>
      <c r="H28" s="4">
        <v>300000</v>
      </c>
      <c r="I28" s="1">
        <v>302500</v>
      </c>
      <c r="J28" s="73">
        <v>375000</v>
      </c>
    </row>
    <row r="29" spans="1:11" ht="15" customHeight="1" x14ac:dyDescent="0.2">
      <c r="A29" s="36" t="s">
        <v>721</v>
      </c>
      <c r="B29" s="110" t="s">
        <v>722</v>
      </c>
      <c r="C29" s="27"/>
      <c r="E29" s="3"/>
      <c r="F29" s="3"/>
      <c r="G29" s="3"/>
      <c r="H29" s="4"/>
      <c r="J29" s="73">
        <v>15000</v>
      </c>
      <c r="K29" s="1">
        <f>J27+J28</f>
        <v>392500</v>
      </c>
    </row>
    <row r="30" spans="1:11" ht="15" customHeight="1" x14ac:dyDescent="0.2">
      <c r="A30" s="5"/>
      <c r="B30" s="27"/>
      <c r="C30" s="27"/>
      <c r="E30" s="3"/>
      <c r="F30" s="3"/>
      <c r="G30" s="3"/>
      <c r="H30" s="4"/>
    </row>
    <row r="31" spans="1:11" ht="15" customHeight="1" x14ac:dyDescent="0.2">
      <c r="A31" s="199" t="s">
        <v>517</v>
      </c>
      <c r="B31" s="199"/>
      <c r="C31" s="199"/>
      <c r="D31" s="199"/>
      <c r="E31" s="199"/>
      <c r="F31" s="199"/>
      <c r="G31" s="199"/>
      <c r="H31" s="199"/>
      <c r="I31" s="199"/>
      <c r="J31" s="199"/>
    </row>
    <row r="32" spans="1:11" ht="15" customHeight="1" x14ac:dyDescent="0.2">
      <c r="A32" s="27"/>
      <c r="B32" s="27"/>
      <c r="C32" s="27"/>
      <c r="E32" s="3"/>
      <c r="F32" s="3"/>
      <c r="G32" s="3"/>
      <c r="H32" s="4"/>
    </row>
    <row r="33" spans="1:11" ht="15" customHeight="1" x14ac:dyDescent="0.2">
      <c r="A33" s="27"/>
      <c r="B33" s="27" t="s">
        <v>320</v>
      </c>
      <c r="C33" s="27"/>
      <c r="E33" s="3">
        <v>25000</v>
      </c>
      <c r="F33" s="3">
        <v>25000</v>
      </c>
      <c r="G33" s="3">
        <v>25000</v>
      </c>
      <c r="H33" s="4">
        <v>75000</v>
      </c>
      <c r="I33" s="1">
        <f>I39-I34-I29-I28-I27</f>
        <v>32500</v>
      </c>
      <c r="J33" s="73">
        <f>J39-J34-J29-J28-J27</f>
        <v>49975</v>
      </c>
    </row>
    <row r="34" spans="1:11" ht="15" customHeight="1" x14ac:dyDescent="0.2">
      <c r="A34" s="27"/>
      <c r="B34" s="27" t="s">
        <v>321</v>
      </c>
      <c r="C34" s="27"/>
      <c r="E34" s="3"/>
      <c r="F34" s="3">
        <v>75000</v>
      </c>
      <c r="G34" s="3">
        <v>75000</v>
      </c>
      <c r="H34" s="4">
        <v>12500</v>
      </c>
      <c r="I34" s="1">
        <v>5000</v>
      </c>
      <c r="J34" s="73">
        <v>10000</v>
      </c>
      <c r="K34" s="1">
        <f>J33+J34</f>
        <v>59975</v>
      </c>
    </row>
    <row r="35" spans="1:11" ht="15" customHeight="1" x14ac:dyDescent="0.2">
      <c r="A35" s="27"/>
      <c r="B35" s="27"/>
      <c r="C35" s="27"/>
      <c r="D35" s="27"/>
      <c r="E35" s="3"/>
      <c r="F35" s="3"/>
      <c r="G35" s="3"/>
      <c r="H35" s="4"/>
    </row>
    <row r="36" spans="1:11" ht="15" customHeight="1" x14ac:dyDescent="0.2">
      <c r="A36" s="27"/>
      <c r="B36" s="27"/>
      <c r="C36" s="27"/>
      <c r="D36" s="27"/>
      <c r="E36" s="3"/>
      <c r="F36" s="3"/>
      <c r="G36" s="3"/>
      <c r="H36" s="4"/>
    </row>
    <row r="37" spans="1:11" ht="15" customHeight="1" x14ac:dyDescent="0.2">
      <c r="A37" s="109"/>
      <c r="B37" s="27"/>
      <c r="C37" s="27"/>
      <c r="D37" s="27"/>
      <c r="E37" s="3">
        <f>SUM(E27:E36)</f>
        <v>405000</v>
      </c>
      <c r="F37" s="3">
        <v>512500</v>
      </c>
      <c r="G37" s="3">
        <v>512500</v>
      </c>
      <c r="H37" s="4">
        <v>412500</v>
      </c>
    </row>
    <row r="38" spans="1:11" ht="15" customHeight="1" x14ac:dyDescent="0.2">
      <c r="A38" s="109"/>
      <c r="B38" s="27"/>
      <c r="C38" s="27"/>
      <c r="D38" s="27"/>
      <c r="E38" s="3"/>
      <c r="F38" s="3"/>
      <c r="G38" s="3"/>
      <c r="H38" s="4"/>
    </row>
    <row r="39" spans="1:11" ht="15" customHeight="1" x14ac:dyDescent="0.25">
      <c r="A39" s="107" t="s">
        <v>610</v>
      </c>
      <c r="B39" s="27"/>
      <c r="C39" s="27"/>
      <c r="D39" s="27"/>
      <c r="E39" s="3"/>
      <c r="F39" s="3"/>
      <c r="G39" s="3"/>
      <c r="H39" s="4"/>
      <c r="I39" s="1">
        <f>I18</f>
        <v>357500</v>
      </c>
      <c r="J39" s="97">
        <f>J18</f>
        <v>467475</v>
      </c>
    </row>
    <row r="40" spans="1:11" ht="15" customHeight="1" x14ac:dyDescent="0.2"/>
    <row r="41" spans="1:11" ht="15" customHeight="1" x14ac:dyDescent="0.2"/>
  </sheetData>
  <sheetProtection sheet="1" objects="1" scenarios="1"/>
  <phoneticPr fontId="0" type="noConversion"/>
  <printOptions horizontalCentered="1"/>
  <pageMargins left="0.5" right="0.5" top="1.75" bottom="1" header="0.5" footer="0.5"/>
  <pageSetup orientation="portrait" r:id="rId1"/>
  <headerFooter alignWithMargins="0">
    <oddHeader>&amp;C&amp;"Arial,Bold"&amp;14Lafayette County Budget
&amp;"Arial,Regular"&amp;12Affordable Housing Trust Fund
&amp;"Arial,Italic"2020 Fiscal Year</oddHeader>
    <oddFooter>&amp;CPrepared by Steve Land &amp;D&amp;RPage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3"/>
  <sheetViews>
    <sheetView view="pageLayout" zoomScaleNormal="100" zoomScaleSheetLayoutView="100" workbookViewId="0">
      <selection activeCell="B7" sqref="B7:D7"/>
    </sheetView>
  </sheetViews>
  <sheetFormatPr defaultRowHeight="12.75" x14ac:dyDescent="0.2"/>
  <cols>
    <col min="1" max="1" width="13.140625" customWidth="1"/>
    <col min="4" max="4" width="46.7109375" customWidth="1"/>
    <col min="5" max="6" width="0" hidden="1" customWidth="1"/>
    <col min="7" max="8" width="0" style="1" hidden="1" customWidth="1"/>
    <col min="9" max="9" width="13.85546875" style="73" customWidth="1"/>
    <col min="10" max="10" width="11.42578125" customWidth="1"/>
  </cols>
  <sheetData>
    <row r="1" spans="1:9" ht="15" customHeight="1" x14ac:dyDescent="0.2"/>
    <row r="2" spans="1:9" ht="15" customHeight="1" x14ac:dyDescent="0.25">
      <c r="A2" s="106" t="s">
        <v>620</v>
      </c>
      <c r="B2" s="3"/>
      <c r="C2" s="3"/>
      <c r="D2" s="3"/>
      <c r="E2" s="3"/>
      <c r="F2" s="3"/>
      <c r="G2" s="10">
        <v>1997</v>
      </c>
      <c r="H2" s="8">
        <v>1998</v>
      </c>
      <c r="I2" s="74"/>
    </row>
    <row r="3" spans="1:9" ht="15" customHeight="1" x14ac:dyDescent="0.25">
      <c r="A3" s="106"/>
      <c r="B3" s="3"/>
      <c r="C3" s="3"/>
      <c r="D3" s="3"/>
      <c r="E3" s="3"/>
      <c r="F3" s="3"/>
      <c r="G3" s="10"/>
      <c r="H3" s="8"/>
      <c r="I3" s="74"/>
    </row>
    <row r="4" spans="1:9" ht="15" customHeight="1" x14ac:dyDescent="0.2">
      <c r="A4" s="199" t="s">
        <v>621</v>
      </c>
      <c r="B4" s="199"/>
      <c r="C4" s="199"/>
      <c r="D4" s="199"/>
      <c r="E4" s="199"/>
      <c r="F4" s="199"/>
      <c r="G4" s="199"/>
      <c r="H4" s="199"/>
      <c r="I4" s="199"/>
    </row>
    <row r="5" spans="1:9" ht="15" customHeight="1" x14ac:dyDescent="0.2">
      <c r="A5" s="3"/>
      <c r="B5" s="3"/>
      <c r="C5" s="3"/>
      <c r="D5" s="3"/>
      <c r="E5" s="11">
        <v>1995</v>
      </c>
      <c r="F5" s="11">
        <v>1996</v>
      </c>
      <c r="G5" s="4"/>
      <c r="I5" s="115"/>
    </row>
    <row r="6" spans="1:9" ht="15" customHeight="1" x14ac:dyDescent="0.2">
      <c r="A6" t="s">
        <v>755</v>
      </c>
      <c r="B6" s="127" t="s">
        <v>754</v>
      </c>
      <c r="C6" s="3"/>
      <c r="D6" s="3"/>
      <c r="E6" s="3">
        <v>3500</v>
      </c>
      <c r="F6" s="3">
        <v>4500</v>
      </c>
      <c r="G6" s="4">
        <v>54000</v>
      </c>
      <c r="H6" s="1">
        <v>4100</v>
      </c>
      <c r="I6" s="115">
        <v>650000</v>
      </c>
    </row>
    <row r="7" spans="1:9" ht="15" customHeight="1" x14ac:dyDescent="0.2">
      <c r="A7" t="s">
        <v>770</v>
      </c>
      <c r="B7" s="200" t="s">
        <v>771</v>
      </c>
      <c r="C7" s="200"/>
      <c r="D7" s="200"/>
      <c r="I7" s="73">
        <v>100000</v>
      </c>
    </row>
    <row r="8" spans="1:9" ht="15" customHeight="1" x14ac:dyDescent="0.2">
      <c r="B8" s="3"/>
      <c r="C8" s="3"/>
      <c r="D8" s="3"/>
      <c r="E8" s="3"/>
      <c r="F8" s="3"/>
      <c r="G8" s="4"/>
      <c r="I8" s="115"/>
    </row>
    <row r="9" spans="1:9" ht="15" customHeight="1" x14ac:dyDescent="0.2">
      <c r="A9" s="110"/>
      <c r="B9" s="109" t="s">
        <v>59</v>
      </c>
      <c r="C9" s="3"/>
      <c r="D9" s="3"/>
      <c r="E9" s="3"/>
      <c r="F9" s="3"/>
      <c r="G9" s="4"/>
      <c r="I9" s="116">
        <f>SUM(I6:I8)</f>
        <v>750000</v>
      </c>
    </row>
    <row r="10" spans="1:9" ht="15" customHeight="1" x14ac:dyDescent="0.2">
      <c r="A10" s="110"/>
      <c r="B10" s="27" t="s">
        <v>604</v>
      </c>
      <c r="C10" s="3"/>
      <c r="D10" s="3"/>
      <c r="E10" s="3"/>
      <c r="F10" s="3"/>
      <c r="G10" s="4"/>
      <c r="I10" s="115">
        <f>I9*0.05</f>
        <v>37500</v>
      </c>
    </row>
    <row r="11" spans="1:9" ht="15" customHeight="1" x14ac:dyDescent="0.2">
      <c r="A11" s="110"/>
      <c r="B11" s="109" t="s">
        <v>61</v>
      </c>
      <c r="C11" s="3"/>
      <c r="D11" s="3"/>
      <c r="E11" s="3">
        <v>175</v>
      </c>
      <c r="F11" s="3">
        <v>225</v>
      </c>
      <c r="G11" s="4">
        <v>3200</v>
      </c>
      <c r="H11" s="1">
        <f>0.05*H6</f>
        <v>205</v>
      </c>
      <c r="I11" s="116">
        <f>I9-I10</f>
        <v>712500</v>
      </c>
    </row>
    <row r="12" spans="1:9" ht="15" customHeight="1" x14ac:dyDescent="0.2">
      <c r="A12" s="110"/>
      <c r="B12" s="27"/>
      <c r="C12" s="3"/>
      <c r="D12" s="3"/>
      <c r="E12" s="3"/>
      <c r="F12" s="3"/>
      <c r="G12" s="4"/>
    </row>
    <row r="13" spans="1:9" ht="15" customHeight="1" x14ac:dyDescent="0.2">
      <c r="A13" s="199" t="s">
        <v>428</v>
      </c>
      <c r="B13" s="199"/>
      <c r="C13" s="199"/>
      <c r="D13" s="199"/>
      <c r="E13" s="199"/>
      <c r="F13" s="199"/>
      <c r="G13" s="199"/>
      <c r="H13" s="199"/>
      <c r="I13" s="199"/>
    </row>
    <row r="14" spans="1:9" ht="15" customHeight="1" x14ac:dyDescent="0.2">
      <c r="A14" s="110"/>
      <c r="B14" s="27"/>
      <c r="C14" s="3"/>
      <c r="D14" s="3"/>
      <c r="E14" s="3"/>
      <c r="F14" s="3"/>
      <c r="G14" s="4"/>
    </row>
    <row r="15" spans="1:9" ht="15" customHeight="1" x14ac:dyDescent="0.2">
      <c r="A15" s="110" t="s">
        <v>613</v>
      </c>
      <c r="B15" s="27" t="s">
        <v>63</v>
      </c>
      <c r="C15" s="3"/>
      <c r="D15" s="3"/>
      <c r="E15" s="3">
        <v>20000</v>
      </c>
      <c r="F15" s="3">
        <v>10000</v>
      </c>
      <c r="G15" s="4">
        <v>10000</v>
      </c>
      <c r="H15" s="1">
        <v>18936</v>
      </c>
      <c r="I15" s="115">
        <v>117000</v>
      </c>
    </row>
    <row r="16" spans="1:9" ht="15" customHeight="1" x14ac:dyDescent="0.2">
      <c r="A16" s="110"/>
      <c r="B16" s="27"/>
      <c r="C16" s="3"/>
      <c r="D16" s="3"/>
      <c r="E16" s="3"/>
      <c r="F16" s="3"/>
      <c r="G16" s="4"/>
    </row>
    <row r="17" spans="1:10" ht="15" customHeight="1" x14ac:dyDescent="0.25">
      <c r="A17" s="107" t="s">
        <v>559</v>
      </c>
      <c r="B17" s="27"/>
      <c r="C17" s="3"/>
      <c r="D17" s="3"/>
      <c r="E17" s="3"/>
      <c r="F17" s="3"/>
      <c r="G17" s="4">
        <v>70500</v>
      </c>
      <c r="H17" s="1">
        <f>SUM(H13:H16)</f>
        <v>18936</v>
      </c>
      <c r="I17" s="114">
        <f>SUM(I11:I16)</f>
        <v>829500</v>
      </c>
    </row>
    <row r="18" spans="1:10" ht="15" customHeight="1" x14ac:dyDescent="0.25">
      <c r="A18" s="107"/>
      <c r="B18" s="27"/>
      <c r="C18" s="3"/>
      <c r="D18" s="3"/>
      <c r="E18" s="3"/>
      <c r="F18" s="3"/>
      <c r="G18" s="4"/>
      <c r="I18" s="114"/>
    </row>
    <row r="19" spans="1:10" ht="15" customHeight="1" x14ac:dyDescent="0.25">
      <c r="A19" s="107"/>
      <c r="B19" s="27"/>
      <c r="C19" s="3"/>
      <c r="D19" s="3"/>
      <c r="E19" s="3"/>
      <c r="F19" s="3"/>
      <c r="G19" s="4"/>
      <c r="I19" s="114"/>
    </row>
    <row r="20" spans="1:10" ht="15" customHeight="1" x14ac:dyDescent="0.25">
      <c r="A20" s="107"/>
      <c r="B20" s="27"/>
      <c r="C20" s="3"/>
      <c r="D20" s="3"/>
      <c r="E20" s="3"/>
      <c r="F20" s="3"/>
      <c r="G20" s="4"/>
      <c r="I20" s="114"/>
    </row>
    <row r="21" spans="1:10" ht="15" customHeight="1" x14ac:dyDescent="0.25">
      <c r="A21" s="107"/>
      <c r="B21" s="27"/>
      <c r="C21" s="3"/>
      <c r="D21" s="3"/>
      <c r="E21" s="3"/>
      <c r="F21" s="3"/>
      <c r="G21" s="4"/>
      <c r="I21" s="114"/>
    </row>
    <row r="22" spans="1:10" ht="15" customHeight="1" x14ac:dyDescent="0.2">
      <c r="A22" s="27"/>
      <c r="B22" s="27"/>
      <c r="C22" s="3"/>
      <c r="D22" s="3"/>
      <c r="E22" s="3">
        <v>23325</v>
      </c>
      <c r="F22" s="3">
        <v>14275</v>
      </c>
      <c r="G22" s="4"/>
    </row>
    <row r="23" spans="1:10" ht="15" customHeight="1" x14ac:dyDescent="0.2">
      <c r="A23" s="27"/>
      <c r="B23" s="27"/>
      <c r="C23" s="3"/>
      <c r="D23" s="3"/>
      <c r="E23" s="3"/>
      <c r="F23" s="3"/>
      <c r="G23" s="4"/>
    </row>
    <row r="24" spans="1:10" ht="15" customHeight="1" x14ac:dyDescent="0.25">
      <c r="A24" s="105" t="s">
        <v>599</v>
      </c>
      <c r="B24" s="27"/>
      <c r="C24" s="3"/>
      <c r="D24" s="3"/>
      <c r="E24" s="3"/>
      <c r="F24" s="3"/>
      <c r="G24" s="4"/>
    </row>
    <row r="25" spans="1:10" ht="15" customHeight="1" x14ac:dyDescent="0.25">
      <c r="A25" s="105"/>
      <c r="B25" s="27"/>
      <c r="C25" s="3"/>
      <c r="D25" s="3"/>
      <c r="E25" s="3"/>
      <c r="F25" s="3"/>
      <c r="G25" s="4"/>
    </row>
    <row r="26" spans="1:10" ht="15" customHeight="1" x14ac:dyDescent="0.2">
      <c r="A26" s="199" t="s">
        <v>779</v>
      </c>
      <c r="B26" s="199"/>
      <c r="C26" s="199"/>
      <c r="D26" s="199"/>
      <c r="E26" s="199"/>
      <c r="F26" s="199"/>
      <c r="G26" s="199"/>
      <c r="H26" s="199"/>
      <c r="I26" s="199"/>
    </row>
    <row r="27" spans="1:10" ht="15.75" customHeight="1" x14ac:dyDescent="0.2">
      <c r="A27" s="3"/>
      <c r="B27" s="3"/>
      <c r="C27" s="3"/>
      <c r="D27" s="3"/>
      <c r="E27" s="3"/>
      <c r="F27" s="3"/>
      <c r="G27" s="4"/>
    </row>
    <row r="28" spans="1:10" ht="15" customHeight="1" x14ac:dyDescent="0.2">
      <c r="A28" t="s">
        <v>544</v>
      </c>
      <c r="B28" s="5" t="s">
        <v>99</v>
      </c>
      <c r="C28" s="3"/>
      <c r="D28" s="3"/>
      <c r="E28" s="3"/>
      <c r="F28" s="3"/>
      <c r="G28" s="4">
        <v>5000</v>
      </c>
      <c r="H28" s="1">
        <v>5000</v>
      </c>
      <c r="I28" s="73">
        <v>40000</v>
      </c>
    </row>
    <row r="29" spans="1:10" ht="15" customHeight="1" x14ac:dyDescent="0.2">
      <c r="A29" t="s">
        <v>734</v>
      </c>
      <c r="B29" s="36" t="s">
        <v>139</v>
      </c>
      <c r="C29" s="3"/>
      <c r="D29" s="3"/>
      <c r="E29" s="3"/>
      <c r="F29" s="3"/>
      <c r="G29" s="4"/>
      <c r="I29" s="73">
        <v>750000</v>
      </c>
    </row>
    <row r="30" spans="1:10" ht="15" customHeight="1" x14ac:dyDescent="0.2">
      <c r="A30" t="s">
        <v>545</v>
      </c>
      <c r="B30" s="27" t="s">
        <v>91</v>
      </c>
      <c r="C30" s="3"/>
      <c r="D30" s="3"/>
      <c r="E30" s="3"/>
      <c r="F30" s="3"/>
      <c r="G30" s="4"/>
      <c r="I30" s="73">
        <v>3000</v>
      </c>
      <c r="J30">
        <f>SUM(I28:I30)</f>
        <v>793000</v>
      </c>
    </row>
    <row r="31" spans="1:10" ht="15" customHeight="1" x14ac:dyDescent="0.2">
      <c r="B31" s="3"/>
      <c r="C31" s="3"/>
      <c r="D31" s="3"/>
      <c r="E31" s="3"/>
      <c r="F31" s="3"/>
      <c r="G31" s="4"/>
    </row>
    <row r="32" spans="1:10" ht="15" customHeight="1" x14ac:dyDescent="0.2">
      <c r="A32" s="199" t="s">
        <v>428</v>
      </c>
      <c r="B32" s="199"/>
      <c r="C32" s="199"/>
      <c r="D32" s="199"/>
      <c r="E32" s="199"/>
      <c r="F32" s="199"/>
      <c r="G32" s="199"/>
      <c r="H32" s="199"/>
      <c r="I32" s="199"/>
    </row>
    <row r="33" spans="1:9" ht="15" customHeight="1" x14ac:dyDescent="0.2">
      <c r="B33" s="3"/>
      <c r="C33" s="3"/>
      <c r="D33" s="3"/>
      <c r="E33" s="3"/>
      <c r="F33" s="3"/>
      <c r="G33" s="4"/>
    </row>
    <row r="34" spans="1:9" ht="15" customHeight="1" x14ac:dyDescent="0.2">
      <c r="B34" s="5" t="s">
        <v>381</v>
      </c>
      <c r="C34" s="3"/>
      <c r="D34" s="3"/>
      <c r="E34" s="3"/>
      <c r="F34" s="3"/>
      <c r="G34" s="4">
        <v>5500</v>
      </c>
      <c r="H34" s="1">
        <f>H38-H32</f>
        <v>18936</v>
      </c>
      <c r="I34" s="73">
        <f>I38-J30</f>
        <v>36500</v>
      </c>
    </row>
    <row r="35" spans="1:9" ht="15" customHeight="1" x14ac:dyDescent="0.2">
      <c r="A35" s="3"/>
      <c r="B35" s="3"/>
      <c r="C35" s="3"/>
      <c r="D35" s="3"/>
      <c r="E35" s="3"/>
      <c r="F35" s="3"/>
      <c r="G35" s="4"/>
    </row>
    <row r="36" spans="1:9" ht="15" customHeight="1" x14ac:dyDescent="0.2">
      <c r="A36" s="2"/>
      <c r="B36" s="3"/>
      <c r="C36" s="3"/>
      <c r="D36" s="3"/>
      <c r="E36" s="3"/>
      <c r="F36" s="3"/>
      <c r="G36" s="4"/>
    </row>
    <row r="37" spans="1:9" ht="15" customHeight="1" x14ac:dyDescent="0.2">
      <c r="A37" s="2"/>
      <c r="B37" s="3"/>
      <c r="C37" s="3"/>
      <c r="D37" s="3"/>
      <c r="E37" s="3"/>
      <c r="F37" s="3"/>
      <c r="G37" s="4"/>
    </row>
    <row r="38" spans="1:9" ht="15" customHeight="1" x14ac:dyDescent="0.25">
      <c r="A38" s="90" t="s">
        <v>610</v>
      </c>
      <c r="B38" s="3"/>
      <c r="C38" s="3"/>
      <c r="D38" s="3"/>
      <c r="E38" s="3"/>
      <c r="F38" s="3"/>
      <c r="G38" s="4">
        <v>70500</v>
      </c>
      <c r="H38" s="1">
        <f>H17</f>
        <v>18936</v>
      </c>
      <c r="I38" s="97">
        <f>I17</f>
        <v>829500</v>
      </c>
    </row>
    <row r="39" spans="1:9" ht="15" customHeight="1" x14ac:dyDescent="0.2">
      <c r="A39" s="31"/>
    </row>
    <row r="40" spans="1:9" ht="15" customHeight="1" x14ac:dyDescent="0.2"/>
    <row r="41" spans="1:9" ht="15" customHeight="1" x14ac:dyDescent="0.2"/>
    <row r="42" spans="1:9" ht="15" customHeight="1" x14ac:dyDescent="0.2"/>
    <row r="43" spans="1:9" ht="15" customHeight="1" x14ac:dyDescent="0.2"/>
  </sheetData>
  <sheetProtection sheet="1" objects="1" scenarios="1"/>
  <phoneticPr fontId="0" type="noConversion"/>
  <printOptions horizontalCentered="1"/>
  <pageMargins left="0.5" right="0.5" top="1.75" bottom="1" header="0.5" footer="0.5"/>
  <pageSetup orientation="portrait" r:id="rId1"/>
  <headerFooter alignWithMargins="0">
    <oddHeader>&amp;C&amp;"Arial,Bold"&amp;14Lafayette County Budget
&amp;"Arial,Regular"&amp;12Grants Fund
&amp;"Arial,Italic"2020 Fiscal Year</oddHeader>
    <oddFooter>&amp;CPrepared by Steve Land &amp;D&amp;RPage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13</vt:i4>
      </vt:variant>
    </vt:vector>
  </HeadingPairs>
  <TitlesOfParts>
    <vt:vector size="25" baseType="lpstr">
      <vt:lpstr>SUMMARY</vt:lpstr>
      <vt:lpstr>GF06.XLS</vt:lpstr>
      <vt:lpstr>LCBUDRB.XLS</vt:lpstr>
      <vt:lpstr>LCEMF.XLS</vt:lpstr>
      <vt:lpstr>CJEF.XLS</vt:lpstr>
      <vt:lpstr>COREN</vt:lpstr>
      <vt:lpstr>LCSWM.XLS</vt:lpstr>
      <vt:lpstr>SHIPBUD.XLS</vt:lpstr>
      <vt:lpstr>GTSBU.XLS</vt:lpstr>
      <vt:lpstr>911EMERG.XLS</vt:lpstr>
      <vt:lpstr>INDPK.XLS</vt:lpstr>
      <vt:lpstr>CAPITAL PROJ</vt:lpstr>
      <vt:lpstr>'911EMERG.XLS'!Print_Area</vt:lpstr>
      <vt:lpstr>'CAPITAL PROJ'!Print_Area</vt:lpstr>
      <vt:lpstr>CJEF.XLS!Print_Area</vt:lpstr>
      <vt:lpstr>COREN!Print_Area</vt:lpstr>
      <vt:lpstr>GF06.XLS!Print_Area</vt:lpstr>
      <vt:lpstr>GTSBU.XLS!Print_Area</vt:lpstr>
      <vt:lpstr>INDPK.XLS!Print_Area</vt:lpstr>
      <vt:lpstr>LCBUDRB.XLS!Print_Area</vt:lpstr>
      <vt:lpstr>LCEMF.XLS!Print_Area</vt:lpstr>
      <vt:lpstr>LCSWM.XLS!Print_Area</vt:lpstr>
      <vt:lpstr>SHIPBUD.XLS!Print_Area</vt:lpstr>
      <vt:lpstr>SUMMARY!Print_Area</vt:lpstr>
      <vt:lpstr>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Ricky Lyons</dc:creator>
  <cp:lastModifiedBy>Nathan</cp:lastModifiedBy>
  <cp:lastPrinted>2019-10-16T19:52:53Z</cp:lastPrinted>
  <dcterms:created xsi:type="dcterms:W3CDTF">1999-07-01T19:44:20Z</dcterms:created>
  <dcterms:modified xsi:type="dcterms:W3CDTF">2019-10-17T16:12:10Z</dcterms:modified>
</cp:coreProperties>
</file>